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026"/>
  <workbookPr filterPrivacy="1" defaultThemeVersion="124226"/>
  <bookViews>
    <workbookView xWindow="65416" yWindow="65416" windowWidth="20730" windowHeight="11160" activeTab="0"/>
  </bookViews>
  <sheets>
    <sheet name="P&amp;L" sheetId="1" r:id="rId1"/>
    <sheet name="BS" sheetId="3" r:id="rId2"/>
    <sheet name="CF" sheetId="2" r:id="rId3"/>
  </sheets>
  <definedNames/>
  <calcPr calcId="181029"/>
  <extLst/>
</workbook>
</file>

<file path=xl/sharedStrings.xml><?xml version="1.0" encoding="utf-8"?>
<sst xmlns="http://schemas.openxmlformats.org/spreadsheetml/2006/main" count="166" uniqueCount="140">
  <si>
    <t>Freight handling</t>
  </si>
  <si>
    <t>Continuing operations</t>
  </si>
  <si>
    <t>Other</t>
  </si>
  <si>
    <t>Depreciation and amortization expenses</t>
  </si>
  <si>
    <t>Electricity</t>
  </si>
  <si>
    <t>Materials</t>
  </si>
  <si>
    <t>Fuel</t>
  </si>
  <si>
    <t>Other Expenses</t>
  </si>
  <si>
    <t>Write off of PPE</t>
  </si>
  <si>
    <t>Write off of CIP</t>
  </si>
  <si>
    <t>Security and other operating expenses</t>
  </si>
  <si>
    <t>Freight car rental</t>
  </si>
  <si>
    <t>Inventory write-off</t>
  </si>
  <si>
    <t>Other provisions</t>
  </si>
  <si>
    <t xml:space="preserve">Impairment loss on trade receivables </t>
  </si>
  <si>
    <t>Loss on bond repayment</t>
  </si>
  <si>
    <t>Interest expense</t>
  </si>
  <si>
    <t>Prepaid finance costs written off</t>
  </si>
  <si>
    <t>Effective icome tax rate</t>
  </si>
  <si>
    <t>Adjusted EBITDA</t>
  </si>
  <si>
    <t>EBITDA</t>
  </si>
  <si>
    <t>Historical Cash Flows (Direct Method)</t>
  </si>
  <si>
    <t>Cash receipts from customers</t>
  </si>
  <si>
    <t>Cash paid to suppliers and employees</t>
  </si>
  <si>
    <t>VAT tax refund from the State</t>
  </si>
  <si>
    <t>Income tax paid</t>
  </si>
  <si>
    <t>Interest paid</t>
  </si>
  <si>
    <t>Interest received</t>
  </si>
  <si>
    <t>Decrease(Increase) in restricted cash</t>
  </si>
  <si>
    <t>Dividends received</t>
  </si>
  <si>
    <t>Acquisition of property, plant and equipment</t>
  </si>
  <si>
    <t>Net cash used in investing activities</t>
  </si>
  <si>
    <t>Decrease/(Increase) in restricted cash</t>
  </si>
  <si>
    <t>Dividends paid</t>
  </si>
  <si>
    <t>Proceeds from borrowings</t>
  </si>
  <si>
    <t>Repayment of borrowings</t>
  </si>
  <si>
    <t>Cash contribution by owner</t>
  </si>
  <si>
    <t>Cash distribution to the owner</t>
  </si>
  <si>
    <t>NET CHANGE IN CASH AND CASH EQUIVALENTS</t>
  </si>
  <si>
    <t>Cash and cash equivalents at the beginning of period</t>
  </si>
  <si>
    <t>Effects of exchange rate changes on the balance of cash held in foreign currencies</t>
  </si>
  <si>
    <t>Cash and cash equivalents at the end of the period</t>
  </si>
  <si>
    <t>Balance in Restricted cash</t>
  </si>
  <si>
    <t>Balance in Bank deposits</t>
  </si>
  <si>
    <t>Cash and cash equivalents including restricted cash and bank deposits</t>
  </si>
  <si>
    <t>ASSETS</t>
  </si>
  <si>
    <t>Non-current assets</t>
  </si>
  <si>
    <t>Property, plant and equipment</t>
  </si>
  <si>
    <t>Investment property</t>
  </si>
  <si>
    <t>Other non-current assets</t>
  </si>
  <si>
    <t>Total Non-current assets</t>
  </si>
  <si>
    <t>Current assets</t>
  </si>
  <si>
    <t xml:space="preserve">Inventories </t>
  </si>
  <si>
    <t>Current tax assets</t>
  </si>
  <si>
    <t>Trade and other receivables</t>
  </si>
  <si>
    <t>Prepayments and other current assets</t>
  </si>
  <si>
    <t>Cash and cash equivalents</t>
  </si>
  <si>
    <t>Bank Deposits</t>
  </si>
  <si>
    <t>Restricted cash</t>
  </si>
  <si>
    <t>Total current assets</t>
  </si>
  <si>
    <t>TOTAL ASSETS</t>
  </si>
  <si>
    <t>EQUITY AND LIABILITIES</t>
  </si>
  <si>
    <t>Equity</t>
  </si>
  <si>
    <t>Charter capital</t>
  </si>
  <si>
    <t>Non-cash owner contribution reserve</t>
  </si>
  <si>
    <t>Retained earnings</t>
  </si>
  <si>
    <t>Total equity</t>
  </si>
  <si>
    <t>Non-current liabilities</t>
  </si>
  <si>
    <t>Loans and borrowings</t>
  </si>
  <si>
    <t>Trade and other payables</t>
  </si>
  <si>
    <t>Deferred tax Liability</t>
  </si>
  <si>
    <t>Total non-current liabilities</t>
  </si>
  <si>
    <t>Current liabilities</t>
  </si>
  <si>
    <t>Liabilities to the Government</t>
  </si>
  <si>
    <t>Provisions</t>
  </si>
  <si>
    <t>Other Taxes Payable</t>
  </si>
  <si>
    <t>Other current liabilities</t>
  </si>
  <si>
    <t>Current tax liabilities</t>
  </si>
  <si>
    <t>Total current liabilities</t>
  </si>
  <si>
    <t>Total liabilities</t>
  </si>
  <si>
    <t>TOTAL EQUITY AND LIABILITIES</t>
  </si>
  <si>
    <t>Historical P&amp;L</t>
  </si>
  <si>
    <t>Historical Balance Sheet</t>
  </si>
  <si>
    <t>Advanced received from the Government</t>
  </si>
  <si>
    <t xml:space="preserve">Trade and other payables </t>
  </si>
  <si>
    <t>Cash flows from operating activities</t>
  </si>
  <si>
    <t>Net cash from operating activities</t>
  </si>
  <si>
    <t>Cash flows from operations before income taxes and interest paid</t>
  </si>
  <si>
    <t>Proceeds from sale of property, pland and equipment</t>
  </si>
  <si>
    <t>Decrease(Increase) in term deposits</t>
  </si>
  <si>
    <t>Cash flows from financing activities</t>
  </si>
  <si>
    <t>Net cash (used in)/from financing activities</t>
  </si>
  <si>
    <t>Revenue</t>
  </si>
  <si>
    <t xml:space="preserve">Other Income </t>
  </si>
  <si>
    <t>Employee benefits expense</t>
  </si>
  <si>
    <t>Profit before income tax</t>
  </si>
  <si>
    <t>Income tax expense</t>
  </si>
  <si>
    <t>Profit and total compregensive income for the year</t>
  </si>
  <si>
    <t>Taxes other than income tax</t>
  </si>
  <si>
    <t>Net foreign exchange gain</t>
  </si>
  <si>
    <t>Net foreign exchange loss</t>
  </si>
  <si>
    <t>Operating activities</t>
  </si>
  <si>
    <t xml:space="preserve">Other </t>
  </si>
  <si>
    <t>’000 GEL</t>
  </si>
  <si>
    <t>Deferred tax Assets</t>
  </si>
  <si>
    <t>Goodwill</t>
  </si>
  <si>
    <t>Dividends payable</t>
  </si>
  <si>
    <t>Cash flows from investing activities</t>
  </si>
  <si>
    <t>Logistic service</t>
  </si>
  <si>
    <t>Payment for debt issue cost</t>
  </si>
  <si>
    <t>Electricity, inventory and repair work</t>
  </si>
  <si>
    <t>NA</t>
  </si>
  <si>
    <t>Loans receivable</t>
  </si>
  <si>
    <t>Issuance of the loan</t>
  </si>
  <si>
    <t>Refund of the loan</t>
  </si>
  <si>
    <t>Freight transportation</t>
  </si>
  <si>
    <t>Passenger traffic</t>
  </si>
  <si>
    <t>Rent, scrap realization,other</t>
  </si>
  <si>
    <t>Telecom revenue</t>
  </si>
  <si>
    <t>Gain on sale of subsidiary</t>
  </si>
  <si>
    <t>Repair and maintenance</t>
  </si>
  <si>
    <t>Internet and cable lease (Telecom)</t>
  </si>
  <si>
    <t>Borrowing costs</t>
  </si>
  <si>
    <t>Finance income</t>
  </si>
  <si>
    <t>Finance cost</t>
  </si>
  <si>
    <t xml:space="preserve">Interest income </t>
  </si>
  <si>
    <t>Current year</t>
  </si>
  <si>
    <t>Deferred tax</t>
  </si>
  <si>
    <t>EBITDA margin</t>
  </si>
  <si>
    <t>Adjusted EBITDA margin</t>
  </si>
  <si>
    <t>Income from the transferred property</t>
  </si>
  <si>
    <t>Impairment loss on property, plant and equipment</t>
  </si>
  <si>
    <t>Impairment loss on issued loans</t>
  </si>
  <si>
    <t>2019 9M</t>
  </si>
  <si>
    <t xml:space="preserve">Impairment loss/gain on trade receivables </t>
  </si>
  <si>
    <t>Impairment gain on cash in bank</t>
  </si>
  <si>
    <t>Impairment loss on cash in bank</t>
  </si>
  <si>
    <t>Cash and cash equivalents provision</t>
  </si>
  <si>
    <t>2020 9M</t>
  </si>
  <si>
    <t>Impairment gain on 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</si>
</sst>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[$€]\ * #,##0.00_-;\-[$€]\ * #,##0.00_-;_-[$€]\ * &quot;-&quot;??_-;_-@_-"/>
    <numFmt numFmtId="165" formatCode="_(* #,##0_);_(* \(#,##0\);_(* &quot;-&quot;??_);_(@_)"/>
    <numFmt numFmtId="166" formatCode="0.0%"/>
    <numFmt numFmtId="167" formatCode="_(#,##0_);_(\(#,##0\);_(\ \-\ _);_(@_)"/>
    <numFmt numFmtId="168" formatCode="_(#,##0.0000_);_(\(#,##0.0000\);_(\ \-\ 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0"/>
      <name val="Times New Roman"/>
      <family val="1"/>
    </font>
    <font>
      <b/>
      <sz val="9"/>
      <color theme="4"/>
      <name val="Times New Roman"/>
      <family val="1"/>
    </font>
    <font>
      <sz val="9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7">
    <xf numFmtId="0" fontId="0" fillId="0" borderId="0" xfId="0"/>
    <xf numFmtId="0" fontId="4" fillId="0" borderId="0" xfId="0" applyFont="1"/>
    <xf numFmtId="43" fontId="6" fillId="0" borderId="0" xfId="20" applyNumberFormat="1" applyFont="1" applyAlignment="1">
      <alignment vertical="top"/>
    </xf>
    <xf numFmtId="0" fontId="5" fillId="0" borderId="1" xfId="0" applyNumberFormat="1" applyFont="1" applyFill="1" applyBorder="1" applyAlignment="1">
      <alignment horizontal="center"/>
    </xf>
    <xf numFmtId="164" fontId="6" fillId="0" borderId="0" xfId="20" applyFont="1" applyAlignment="1">
      <alignment horizontal="left" vertical="top" indent="2"/>
    </xf>
    <xf numFmtId="164" fontId="6" fillId="0" borderId="0" xfId="20" applyFont="1" applyFill="1" applyAlignment="1">
      <alignment horizontal="left" vertical="top" indent="2"/>
    </xf>
    <xf numFmtId="164" fontId="9" fillId="0" borderId="0" xfId="20" applyFont="1" applyFill="1" applyAlignment="1">
      <alignment vertical="top"/>
    </xf>
    <xf numFmtId="0" fontId="8" fillId="0" borderId="0" xfId="0" applyFont="1"/>
    <xf numFmtId="0" fontId="12" fillId="0" borderId="0" xfId="0" applyFont="1"/>
    <xf numFmtId="164" fontId="9" fillId="0" borderId="1" xfId="20" applyFont="1" applyFill="1" applyBorder="1" applyAlignment="1">
      <alignment vertical="top"/>
    </xf>
    <xf numFmtId="164" fontId="6" fillId="0" borderId="2" xfId="20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/>
    </xf>
    <xf numFmtId="166" fontId="4" fillId="0" borderId="2" xfId="23" applyNumberFormat="1" applyFont="1" applyBorder="1" applyAlignment="1">
      <alignment/>
    </xf>
    <xf numFmtId="3" fontId="12" fillId="0" borderId="0" xfId="23" applyNumberFormat="1" applyFont="1" applyFill="1" applyAlignment="1">
      <alignment horizontal="right"/>
    </xf>
    <xf numFmtId="3" fontId="12" fillId="0" borderId="0" xfId="23" applyNumberFormat="1" applyFont="1" applyFill="1" applyAlignment="1">
      <alignment horizontal="right" vertical="center"/>
    </xf>
    <xf numFmtId="164" fontId="8" fillId="0" borderId="0" xfId="24" applyFont="1" applyFill="1">
      <alignment/>
      <protection/>
    </xf>
    <xf numFmtId="164" fontId="5" fillId="0" borderId="0" xfId="24" applyFont="1" applyFill="1">
      <alignment/>
      <protection/>
    </xf>
    <xf numFmtId="3" fontId="8" fillId="0" borderId="0" xfId="24" applyNumberFormat="1" applyFont="1" applyFill="1">
      <alignment/>
      <protection/>
    </xf>
    <xf numFmtId="165" fontId="8" fillId="0" borderId="0" xfId="22" applyNumberFormat="1" applyFont="1" applyFill="1" applyBorder="1"/>
    <xf numFmtId="165" fontId="8" fillId="0" borderId="2" xfId="22" applyNumberFormat="1" applyFont="1" applyFill="1" applyBorder="1"/>
    <xf numFmtId="0" fontId="10" fillId="0" borderId="0" xfId="0" applyFont="1" applyFill="1" applyAlignment="1">
      <alignment horizontal="left" indent="1"/>
    </xf>
    <xf numFmtId="165" fontId="5" fillId="0" borderId="0" xfId="22" applyNumberFormat="1" applyFont="1" applyFill="1" applyBorder="1"/>
    <xf numFmtId="0" fontId="4" fillId="0" borderId="0" xfId="0" applyFont="1" applyFill="1"/>
    <xf numFmtId="0" fontId="10" fillId="0" borderId="0" xfId="0" applyFont="1" applyFill="1"/>
    <xf numFmtId="165" fontId="5" fillId="0" borderId="3" xfId="22" applyNumberFormat="1" applyFont="1" applyFill="1" applyBorder="1"/>
    <xf numFmtId="165" fontId="8" fillId="0" borderId="0" xfId="22" applyNumberFormat="1" applyFont="1" applyFill="1"/>
    <xf numFmtId="164" fontId="8" fillId="0" borderId="0" xfId="24" applyFont="1" applyFill="1" applyAlignment="1">
      <alignment vertical="center"/>
      <protection/>
    </xf>
    <xf numFmtId="164" fontId="5" fillId="0" borderId="0" xfId="24" applyFont="1" applyFill="1" applyAlignment="1">
      <alignment horizontal="left" indent="1"/>
      <protection/>
    </xf>
    <xf numFmtId="165" fontId="5" fillId="0" borderId="0" xfId="22" applyNumberFormat="1" applyFont="1" applyFill="1"/>
    <xf numFmtId="0" fontId="4" fillId="0" borderId="4" xfId="0" applyFont="1" applyBorder="1"/>
    <xf numFmtId="0" fontId="4" fillId="0" borderId="4" xfId="0" applyFont="1" applyFill="1" applyBorder="1"/>
    <xf numFmtId="164" fontId="8" fillId="0" borderId="0" xfId="24" applyFont="1" applyFill="1" applyAlignment="1">
      <alignment wrapText="1"/>
      <protection/>
    </xf>
    <xf numFmtId="165" fontId="8" fillId="0" borderId="0" xfId="22" applyNumberFormat="1" applyFont="1" applyFill="1" applyAlignment="1">
      <alignment wrapText="1"/>
    </xf>
    <xf numFmtId="165" fontId="5" fillId="0" borderId="5" xfId="22" applyNumberFormat="1" applyFont="1" applyFill="1" applyBorder="1"/>
    <xf numFmtId="37" fontId="8" fillId="0" borderId="0" xfId="0" applyNumberFormat="1" applyFont="1"/>
    <xf numFmtId="2" fontId="4" fillId="0" borderId="0" xfId="0" applyNumberFormat="1" applyFont="1"/>
    <xf numFmtId="165" fontId="13" fillId="0" borderId="0" xfId="22" applyNumberFormat="1" applyFont="1" applyFill="1" applyBorder="1" applyAlignment="1">
      <alignment horizontal="right"/>
    </xf>
    <xf numFmtId="165" fontId="8" fillId="0" borderId="0" xfId="0" applyNumberFormat="1" applyFont="1" applyBorder="1"/>
    <xf numFmtId="0" fontId="5" fillId="0" borderId="0" xfId="0" applyFont="1"/>
    <xf numFmtId="37" fontId="8" fillId="0" borderId="2" xfId="0" applyNumberFormat="1" applyFont="1" applyBorder="1"/>
    <xf numFmtId="165" fontId="8" fillId="0" borderId="2" xfId="0" applyNumberFormat="1" applyFont="1" applyBorder="1"/>
    <xf numFmtId="165" fontId="4" fillId="0" borderId="0" xfId="0" applyNumberFormat="1" applyFont="1"/>
    <xf numFmtId="0" fontId="8" fillId="0" borderId="3" xfId="0" applyFont="1" applyBorder="1"/>
    <xf numFmtId="165" fontId="8" fillId="0" borderId="3" xfId="0" applyNumberFormat="1" applyFont="1" applyBorder="1"/>
    <xf numFmtId="165" fontId="8" fillId="0" borderId="3" xfId="0" applyNumberFormat="1" applyFont="1" applyFill="1" applyBorder="1"/>
    <xf numFmtId="37" fontId="4" fillId="0" borderId="0" xfId="0" applyNumberFormat="1" applyFont="1"/>
    <xf numFmtId="165" fontId="5" fillId="0" borderId="0" xfId="0" applyNumberFormat="1" applyFont="1" applyBorder="1"/>
    <xf numFmtId="165" fontId="8" fillId="0" borderId="0" xfId="0" applyNumberFormat="1" applyFont="1" applyFill="1" applyBorder="1"/>
    <xf numFmtId="165" fontId="5" fillId="0" borderId="3" xfId="0" applyNumberFormat="1" applyFont="1" applyBorder="1"/>
    <xf numFmtId="165" fontId="5" fillId="0" borderId="3" xfId="0" applyNumberFormat="1" applyFont="1" applyFill="1" applyBorder="1"/>
    <xf numFmtId="164" fontId="5" fillId="0" borderId="0" xfId="21" applyFont="1" applyFill="1" applyBorder="1" applyAlignment="1">
      <alignment horizontal="center" wrapText="1"/>
      <protection/>
    </xf>
    <xf numFmtId="164" fontId="5" fillId="0" borderId="0" xfId="21" applyFont="1" applyFill="1">
      <alignment/>
      <protection/>
    </xf>
    <xf numFmtId="164" fontId="8" fillId="0" borderId="0" xfId="21" applyFont="1" applyFill="1">
      <alignment/>
      <protection/>
    </xf>
    <xf numFmtId="37" fontId="8" fillId="0" borderId="0" xfId="21" applyNumberFormat="1" applyFont="1" applyFill="1">
      <alignment/>
      <protection/>
    </xf>
    <xf numFmtId="164" fontId="8" fillId="0" borderId="0" xfId="21" applyFont="1" applyFill="1" applyAlignment="1">
      <alignment horizontal="center"/>
      <protection/>
    </xf>
    <xf numFmtId="165" fontId="4" fillId="0" borderId="0" xfId="22" applyNumberFormat="1" applyFont="1" applyFill="1" applyAlignment="1">
      <alignment horizontal="center"/>
    </xf>
    <xf numFmtId="165" fontId="4" fillId="0" borderId="0" xfId="22" applyNumberFormat="1" applyFont="1" applyFill="1"/>
    <xf numFmtId="165" fontId="4" fillId="0" borderId="2" xfId="22" applyNumberFormat="1" applyFont="1" applyFill="1" applyBorder="1"/>
    <xf numFmtId="164" fontId="5" fillId="0" borderId="1" xfId="21" applyFont="1" applyFill="1" applyBorder="1">
      <alignment/>
      <protection/>
    </xf>
    <xf numFmtId="164" fontId="8" fillId="0" borderId="1" xfId="21" applyFont="1" applyFill="1" applyBorder="1">
      <alignment/>
      <protection/>
    </xf>
    <xf numFmtId="165" fontId="10" fillId="0" borderId="2" xfId="22" applyNumberFormat="1" applyFont="1" applyFill="1" applyBorder="1"/>
    <xf numFmtId="165" fontId="4" fillId="0" borderId="0" xfId="22" applyNumberFormat="1" applyFont="1"/>
    <xf numFmtId="165" fontId="8" fillId="0" borderId="0" xfId="22" applyNumberFormat="1" applyFont="1"/>
    <xf numFmtId="165" fontId="10" fillId="0" borderId="1" xfId="22" applyNumberFormat="1" applyFont="1" applyFill="1" applyBorder="1"/>
    <xf numFmtId="164" fontId="5" fillId="0" borderId="6" xfId="21" applyFont="1" applyFill="1" applyBorder="1">
      <alignment/>
      <protection/>
    </xf>
    <xf numFmtId="164" fontId="8" fillId="0" borderId="6" xfId="21" applyFont="1" applyFill="1" applyBorder="1">
      <alignment/>
      <protection/>
    </xf>
    <xf numFmtId="165" fontId="10" fillId="0" borderId="6" xfId="22" applyNumberFormat="1" applyFont="1" applyFill="1" applyBorder="1"/>
    <xf numFmtId="165" fontId="8" fillId="0" borderId="0" xfId="22" applyNumberFormat="1" applyFont="1" applyFill="1" applyAlignment="1">
      <alignment vertical="top"/>
    </xf>
    <xf numFmtId="165" fontId="4" fillId="0" borderId="1" xfId="22" applyNumberFormat="1" applyFont="1" applyFill="1" applyBorder="1"/>
    <xf numFmtId="0" fontId="5" fillId="0" borderId="1" xfId="0" applyNumberFormat="1" applyFont="1" applyFill="1" applyBorder="1" applyAlignment="1">
      <alignment horizontal="right" vertical="center"/>
    </xf>
    <xf numFmtId="167" fontId="10" fillId="0" borderId="0" xfId="18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166" fontId="4" fillId="0" borderId="2" xfId="23" applyNumberFormat="1" applyFont="1" applyFill="1" applyBorder="1" applyAlignment="1">
      <alignment/>
    </xf>
    <xf numFmtId="168" fontId="4" fillId="0" borderId="0" xfId="0" applyNumberFormat="1" applyFont="1"/>
    <xf numFmtId="165" fontId="8" fillId="0" borderId="0" xfId="22" applyNumberFormat="1" applyFont="1" applyFill="1" applyAlignment="1">
      <alignment vertical="center"/>
    </xf>
    <xf numFmtId="167" fontId="4" fillId="0" borderId="0" xfId="22" applyNumberFormat="1" applyFont="1" applyAlignment="1">
      <alignment horizontal="right"/>
    </xf>
    <xf numFmtId="167" fontId="4" fillId="0" borderId="0" xfId="22" applyNumberFormat="1" applyFont="1" applyFill="1" applyAlignment="1">
      <alignment horizontal="right"/>
    </xf>
    <xf numFmtId="167" fontId="7" fillId="0" borderId="0" xfId="0" applyNumberFormat="1" applyFont="1" applyAlignment="1">
      <alignment horizontal="right" vertical="center" wrapText="1"/>
    </xf>
    <xf numFmtId="167" fontId="7" fillId="0" borderId="0" xfId="0" applyNumberFormat="1" applyFont="1" applyFill="1" applyAlignment="1">
      <alignment horizontal="right" vertical="center" wrapText="1"/>
    </xf>
    <xf numFmtId="167" fontId="8" fillId="0" borderId="0" xfId="0" applyNumberFormat="1" applyFont="1" applyFill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167" fontId="7" fillId="0" borderId="0" xfId="0" applyNumberFormat="1" applyFont="1" applyFill="1" applyBorder="1" applyAlignment="1">
      <alignment horizontal="right" vertical="center" wrapText="1"/>
    </xf>
    <xf numFmtId="167" fontId="4" fillId="0" borderId="0" xfId="22" applyNumberFormat="1" applyFont="1" applyFill="1" applyBorder="1" applyAlignment="1">
      <alignment horizontal="right"/>
    </xf>
    <xf numFmtId="167" fontId="10" fillId="0" borderId="0" xfId="22" applyNumberFormat="1" applyFont="1" applyFill="1" applyAlignment="1">
      <alignment horizontal="right"/>
    </xf>
    <xf numFmtId="167" fontId="10" fillId="0" borderId="0" xfId="22" applyNumberFormat="1" applyFont="1" applyFill="1" applyAlignment="1">
      <alignment horizontal="right" vertical="center"/>
    </xf>
    <xf numFmtId="167" fontId="10" fillId="0" borderId="0" xfId="18" applyNumberFormat="1" applyFont="1" applyFill="1" applyAlignment="1">
      <alignment horizontal="right"/>
    </xf>
    <xf numFmtId="167" fontId="8" fillId="0" borderId="0" xfId="22" applyNumberFormat="1" applyFont="1" applyFill="1" applyAlignment="1">
      <alignment horizontal="right" vertical="center"/>
    </xf>
    <xf numFmtId="167" fontId="4" fillId="0" borderId="0" xfId="22" applyNumberFormat="1" applyFont="1" applyFill="1" applyAlignment="1">
      <alignment horizontal="right" vertical="center"/>
    </xf>
    <xf numFmtId="167" fontId="8" fillId="0" borderId="0" xfId="22" applyNumberFormat="1" applyFont="1" applyFill="1" applyAlignment="1">
      <alignment horizontal="right"/>
    </xf>
    <xf numFmtId="167" fontId="10" fillId="0" borderId="0" xfId="22" applyNumberFormat="1" applyFont="1" applyAlignment="1">
      <alignment horizontal="right"/>
    </xf>
    <xf numFmtId="167" fontId="4" fillId="0" borderId="0" xfId="23" applyNumberFormat="1" applyFont="1" applyFill="1" applyAlignment="1">
      <alignment horizontal="right"/>
    </xf>
    <xf numFmtId="167" fontId="4" fillId="0" borderId="0" xfId="23" applyNumberFormat="1" applyFont="1" applyFill="1" applyAlignment="1">
      <alignment horizontal="right" vertical="center"/>
    </xf>
    <xf numFmtId="167" fontId="10" fillId="0" borderId="0" xfId="23" applyNumberFormat="1" applyFont="1" applyFill="1" applyAlignment="1">
      <alignment horizontal="right" vertical="center"/>
    </xf>
    <xf numFmtId="167" fontId="11" fillId="0" borderId="0" xfId="22" applyNumberFormat="1" applyFont="1" applyFill="1" applyAlignment="1">
      <alignment horizontal="right"/>
    </xf>
    <xf numFmtId="167" fontId="5" fillId="0" borderId="1" xfId="22" applyNumberFormat="1" applyFont="1" applyFill="1" applyBorder="1" applyAlignment="1">
      <alignment horizontal="right"/>
    </xf>
    <xf numFmtId="167" fontId="10" fillId="0" borderId="1" xfId="22" applyNumberFormat="1" applyFont="1" applyFill="1" applyBorder="1" applyAlignment="1">
      <alignment horizontal="right"/>
    </xf>
    <xf numFmtId="167" fontId="10" fillId="0" borderId="0" xfId="22" applyNumberFormat="1" applyFont="1" applyFill="1" applyAlignment="1">
      <alignment horizontal="right" vertical="center"/>
    </xf>
    <xf numFmtId="3" fontId="14" fillId="0" borderId="0" xfId="23" applyNumberFormat="1" applyFont="1" applyFill="1" applyAlignment="1">
      <alignment horizontal="right" vertical="center"/>
    </xf>
    <xf numFmtId="10" fontId="4" fillId="0" borderId="2" xfId="23" applyNumberFormat="1" applyFont="1" applyFill="1" applyBorder="1" applyAlignment="1">
      <alignment/>
    </xf>
    <xf numFmtId="168" fontId="4" fillId="0" borderId="0" xfId="0" applyNumberFormat="1" applyFont="1" applyFill="1"/>
    <xf numFmtId="167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Fill="1"/>
    <xf numFmtId="43" fontId="4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165" fontId="8" fillId="0" borderId="2" xfId="22" applyNumberFormat="1" applyFont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_A3.1, 4.1 FS, Trial Balance 31.12.04" xfId="21"/>
    <cellStyle name="Comma 2 2 2" xfId="22"/>
    <cellStyle name="Percent [0%]" xfId="23"/>
    <cellStyle name="Normal_CFLOW" xfId="24"/>
    <cellStyle name="Normal 10 6" xfId="25"/>
    <cellStyle name="Normal 2" xfId="26"/>
    <cellStyle name="Normal 3" xfId="27"/>
    <cellStyle name="Normal 4 2_bolo-fiansuri mogebis sagadasaxado mogebaze koreqtireba (2009)-koretirebebis gatvaliscinebit1111111111.2 version" xfId="2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abSelected="1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1" sqref="B1"/>
    </sheetView>
  </sheetViews>
  <sheetFormatPr defaultColWidth="9.140625" defaultRowHeight="15"/>
  <cols>
    <col min="1" max="1" width="9.140625" style="1" customWidth="1"/>
    <col min="2" max="2" width="41.8515625" style="1" customWidth="1"/>
    <col min="3" max="10" width="8.7109375" style="11" customWidth="1"/>
    <col min="11" max="12" width="8.7109375" style="1" customWidth="1"/>
    <col min="13" max="15" width="8.7109375" style="11" customWidth="1"/>
    <col min="16" max="17" width="8.7109375" style="23" customWidth="1"/>
    <col min="18" max="16384" width="9.140625" style="1" customWidth="1"/>
  </cols>
  <sheetData>
    <row r="1" spans="2:17" ht="15">
      <c r="B1" s="23"/>
      <c r="K1" s="101"/>
      <c r="L1" s="101"/>
      <c r="M1" s="101"/>
      <c r="N1" s="101"/>
      <c r="O1" s="101"/>
      <c r="P1" s="101"/>
      <c r="Q1" s="101"/>
    </row>
    <row r="2" spans="3:17" ht="14.25" customHeight="1">
      <c r="C2" s="105" t="s">
        <v>81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2:17" ht="15">
      <c r="B3" s="2" t="s">
        <v>103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2">
        <v>2015</v>
      </c>
      <c r="L3" s="12">
        <v>2016</v>
      </c>
      <c r="M3" s="70">
        <v>2017</v>
      </c>
      <c r="N3" s="70">
        <v>2018</v>
      </c>
      <c r="O3" s="70">
        <v>2019</v>
      </c>
      <c r="P3" s="70" t="s">
        <v>133</v>
      </c>
      <c r="Q3" s="70" t="s">
        <v>138</v>
      </c>
    </row>
    <row r="4" spans="2:17" ht="15">
      <c r="B4" s="4" t="s">
        <v>115</v>
      </c>
      <c r="C4" s="76">
        <v>248942.00000000003</v>
      </c>
      <c r="D4" s="76">
        <v>239512.64333999998</v>
      </c>
      <c r="E4" s="76">
        <v>238795.42206</v>
      </c>
      <c r="F4" s="76">
        <v>298013.68313</v>
      </c>
      <c r="G4" s="77">
        <v>348924.11386000004</v>
      </c>
      <c r="H4" s="77">
        <v>350866.025969999</v>
      </c>
      <c r="I4" s="78">
        <v>364057</v>
      </c>
      <c r="J4" s="78">
        <v>382732</v>
      </c>
      <c r="K4" s="79">
        <v>392773.60125</v>
      </c>
      <c r="L4" s="79">
        <v>292612</v>
      </c>
      <c r="M4" s="79">
        <v>262771.7</v>
      </c>
      <c r="N4" s="79">
        <v>241313.411669737</v>
      </c>
      <c r="O4" s="79">
        <v>308515.4</v>
      </c>
      <c r="P4" s="79">
        <v>225572.4</v>
      </c>
      <c r="Q4" s="79">
        <v>231600.172</v>
      </c>
    </row>
    <row r="5" spans="2:17" ht="15">
      <c r="B5" s="4" t="s">
        <v>0</v>
      </c>
      <c r="C5" s="77">
        <v>41350</v>
      </c>
      <c r="D5" s="76">
        <v>55250.79265999999</v>
      </c>
      <c r="E5" s="76">
        <v>35354.16769</v>
      </c>
      <c r="F5" s="76">
        <v>56568.83104999998</v>
      </c>
      <c r="G5" s="77">
        <v>61990.88613999996</v>
      </c>
      <c r="H5" s="77">
        <v>50924.97403000202</v>
      </c>
      <c r="I5" s="78">
        <v>60529</v>
      </c>
      <c r="J5" s="78">
        <v>69049</v>
      </c>
      <c r="K5" s="80">
        <v>79177</v>
      </c>
      <c r="L5" s="80">
        <v>52974</v>
      </c>
      <c r="M5" s="79">
        <v>50188.7</v>
      </c>
      <c r="N5" s="79">
        <v>51650.48973</v>
      </c>
      <c r="O5" s="79">
        <v>65398</v>
      </c>
      <c r="P5" s="79">
        <v>46768.4</v>
      </c>
      <c r="Q5" s="79">
        <v>53776.720270000005</v>
      </c>
    </row>
    <row r="6" spans="2:17" ht="15">
      <c r="B6" s="4" t="s">
        <v>108</v>
      </c>
      <c r="C6" s="77" t="s">
        <v>111</v>
      </c>
      <c r="D6" s="77" t="s">
        <v>111</v>
      </c>
      <c r="E6" s="77" t="s">
        <v>111</v>
      </c>
      <c r="F6" s="77" t="s">
        <v>111</v>
      </c>
      <c r="G6" s="77" t="s">
        <v>111</v>
      </c>
      <c r="H6" s="77" t="s">
        <v>111</v>
      </c>
      <c r="I6" s="77" t="s">
        <v>111</v>
      </c>
      <c r="J6" s="77" t="s">
        <v>111</v>
      </c>
      <c r="K6" s="77">
        <v>56086</v>
      </c>
      <c r="L6" s="77">
        <v>52582</v>
      </c>
      <c r="M6" s="79">
        <v>73774</v>
      </c>
      <c r="N6" s="79">
        <v>70317.66251</v>
      </c>
      <c r="O6" s="79">
        <v>48814</v>
      </c>
      <c r="P6" s="79">
        <v>38685</v>
      </c>
      <c r="Q6" s="79">
        <v>39377.8215799999</v>
      </c>
    </row>
    <row r="7" spans="2:17" ht="15">
      <c r="B7" s="4" t="s">
        <v>11</v>
      </c>
      <c r="C7" s="76">
        <v>11520</v>
      </c>
      <c r="D7" s="76">
        <v>16590</v>
      </c>
      <c r="E7" s="76">
        <v>16543</v>
      </c>
      <c r="F7" s="76">
        <v>22302</v>
      </c>
      <c r="G7" s="77">
        <v>43957</v>
      </c>
      <c r="H7" s="77">
        <v>46382</v>
      </c>
      <c r="I7" s="78">
        <v>34308</v>
      </c>
      <c r="J7" s="78">
        <v>37811</v>
      </c>
      <c r="K7" s="79">
        <v>24261</v>
      </c>
      <c r="L7" s="79">
        <v>13948</v>
      </c>
      <c r="M7" s="79">
        <v>16780.3</v>
      </c>
      <c r="N7" s="79">
        <v>25361.67503</v>
      </c>
      <c r="O7" s="79">
        <v>27240.4</v>
      </c>
      <c r="P7" s="79">
        <v>19529</v>
      </c>
      <c r="Q7" s="79">
        <v>15282.63156</v>
      </c>
    </row>
    <row r="8" spans="2:17" ht="15">
      <c r="B8" s="4" t="s">
        <v>116</v>
      </c>
      <c r="C8" s="76">
        <v>17165</v>
      </c>
      <c r="D8" s="76">
        <v>16615</v>
      </c>
      <c r="E8" s="76">
        <v>13952</v>
      </c>
      <c r="F8" s="76">
        <v>15667.999999999996</v>
      </c>
      <c r="G8" s="77">
        <v>15257</v>
      </c>
      <c r="H8" s="77">
        <v>17432</v>
      </c>
      <c r="I8" s="78">
        <v>18044.4</v>
      </c>
      <c r="J8" s="78">
        <v>18317</v>
      </c>
      <c r="K8" s="79">
        <v>15487</v>
      </c>
      <c r="L8" s="79">
        <v>18007</v>
      </c>
      <c r="M8" s="79">
        <v>22843</v>
      </c>
      <c r="N8" s="79">
        <v>27403.90315</v>
      </c>
      <c r="O8" s="79">
        <v>31138</v>
      </c>
      <c r="P8" s="79">
        <v>25334</v>
      </c>
      <c r="Q8" s="79">
        <v>10278.87198</v>
      </c>
    </row>
    <row r="9" spans="2:17" ht="15">
      <c r="B9" s="5" t="s">
        <v>117</v>
      </c>
      <c r="C9" s="76">
        <v>4931</v>
      </c>
      <c r="D9" s="76">
        <v>3509.2939999999944</v>
      </c>
      <c r="E9" s="76">
        <v>3731</v>
      </c>
      <c r="F9" s="76">
        <v>7721</v>
      </c>
      <c r="G9" s="77">
        <v>7248</v>
      </c>
      <c r="H9" s="77">
        <v>4214</v>
      </c>
      <c r="I9" s="81">
        <v>2908</v>
      </c>
      <c r="J9" s="81">
        <v>3661</v>
      </c>
      <c r="K9" s="79">
        <v>6988</v>
      </c>
      <c r="L9" s="79">
        <v>9799</v>
      </c>
      <c r="M9" s="82">
        <v>8176</v>
      </c>
      <c r="N9" s="82">
        <v>8567.3379303</v>
      </c>
      <c r="O9" s="82">
        <v>9932</v>
      </c>
      <c r="P9" s="82">
        <v>8275</v>
      </c>
      <c r="Q9" s="82">
        <v>13158.36597</v>
      </c>
    </row>
    <row r="10" spans="2:17" ht="15">
      <c r="B10" s="5" t="s">
        <v>118</v>
      </c>
      <c r="C10" s="76">
        <v>1578</v>
      </c>
      <c r="D10" s="76">
        <v>9410.27</v>
      </c>
      <c r="E10" s="76">
        <v>10462</v>
      </c>
      <c r="F10" s="76">
        <v>4413</v>
      </c>
      <c r="G10" s="77">
        <v>0</v>
      </c>
      <c r="H10" s="77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</row>
    <row r="11" spans="2:17" ht="15">
      <c r="B11" s="6" t="s">
        <v>92</v>
      </c>
      <c r="C11" s="84">
        <f aca="true" t="shared" si="0" ref="C11:I11">SUM(C4:C10)</f>
        <v>325486</v>
      </c>
      <c r="D11" s="84">
        <f t="shared" si="0"/>
        <v>340888</v>
      </c>
      <c r="E11" s="84">
        <f t="shared" si="0"/>
        <v>318837.58975000004</v>
      </c>
      <c r="F11" s="84">
        <f t="shared" si="0"/>
        <v>404686.51418</v>
      </c>
      <c r="G11" s="84">
        <f t="shared" si="0"/>
        <v>477377</v>
      </c>
      <c r="H11" s="84">
        <f t="shared" si="0"/>
        <v>469819.00000000105</v>
      </c>
      <c r="I11" s="84">
        <f t="shared" si="0"/>
        <v>479846.4</v>
      </c>
      <c r="J11" s="84">
        <f aca="true" t="shared" si="1" ref="J11:M11">SUM(J4:J10)</f>
        <v>511570</v>
      </c>
      <c r="K11" s="85">
        <f t="shared" si="1"/>
        <v>574772.6012500001</v>
      </c>
      <c r="L11" s="85">
        <f t="shared" si="1"/>
        <v>439922</v>
      </c>
      <c r="M11" s="85">
        <f t="shared" si="1"/>
        <v>434533.7</v>
      </c>
      <c r="N11" s="85">
        <f>SUM(N4:N10)</f>
        <v>424614.480020037</v>
      </c>
      <c r="O11" s="85">
        <f>SUM(O4:O10)</f>
        <v>491037.80000000005</v>
      </c>
      <c r="P11" s="85">
        <f>SUM(P4:P10)</f>
        <v>364163.8</v>
      </c>
      <c r="Q11" s="85">
        <f>SUM(Q4:Q10)</f>
        <v>363474.58335999993</v>
      </c>
    </row>
    <row r="12" spans="2:17" ht="15">
      <c r="B12" s="6" t="s">
        <v>130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71">
        <v>7503</v>
      </c>
      <c r="L12" s="71">
        <v>80294</v>
      </c>
      <c r="M12" s="71">
        <v>23417</v>
      </c>
      <c r="N12" s="71">
        <v>0</v>
      </c>
      <c r="O12" s="71">
        <v>0</v>
      </c>
      <c r="P12" s="71">
        <v>0</v>
      </c>
      <c r="Q12" s="71">
        <v>0</v>
      </c>
    </row>
    <row r="13" spans="2:17" ht="15">
      <c r="B13" s="5" t="s">
        <v>1</v>
      </c>
      <c r="C13" s="76">
        <v>6509</v>
      </c>
      <c r="D13" s="76">
        <v>3213.9999999999995</v>
      </c>
      <c r="E13" s="76">
        <v>6538.000000000001</v>
      </c>
      <c r="F13" s="76">
        <v>7087.93173</v>
      </c>
      <c r="G13" s="77">
        <v>8622</v>
      </c>
      <c r="H13" s="77">
        <v>12660</v>
      </c>
      <c r="I13" s="77">
        <v>15547.483129999995</v>
      </c>
      <c r="J13" s="77">
        <v>10390</v>
      </c>
      <c r="K13" s="87">
        <v>13293.115929999998</v>
      </c>
      <c r="L13" s="87">
        <v>12165</v>
      </c>
      <c r="M13" s="88">
        <v>7748</v>
      </c>
      <c r="N13" s="77">
        <v>2785.7098399999995</v>
      </c>
      <c r="O13" s="77">
        <v>4766.9728000000005</v>
      </c>
      <c r="P13" s="88">
        <v>2975.9712900000004</v>
      </c>
      <c r="Q13" s="88">
        <v>1399.9815000000003</v>
      </c>
    </row>
    <row r="14" spans="2:17" ht="15">
      <c r="B14" s="5" t="s">
        <v>119</v>
      </c>
      <c r="C14" s="76">
        <v>0</v>
      </c>
      <c r="D14" s="76">
        <v>0</v>
      </c>
      <c r="E14" s="76">
        <v>0</v>
      </c>
      <c r="F14" s="76">
        <v>4279.180739999999</v>
      </c>
      <c r="G14" s="77">
        <v>0</v>
      </c>
      <c r="H14" s="77">
        <v>0</v>
      </c>
      <c r="I14" s="77">
        <v>0</v>
      </c>
      <c r="J14" s="77">
        <v>0</v>
      </c>
      <c r="K14" s="89">
        <v>0</v>
      </c>
      <c r="L14" s="89">
        <v>0</v>
      </c>
      <c r="M14" s="77">
        <v>0</v>
      </c>
      <c r="N14" s="77">
        <v>0</v>
      </c>
      <c r="O14" s="77">
        <v>0</v>
      </c>
      <c r="P14" s="77"/>
      <c r="Q14" s="77"/>
    </row>
    <row r="15" spans="2:17" ht="15">
      <c r="B15" s="5" t="s">
        <v>2</v>
      </c>
      <c r="C15" s="76">
        <v>3055</v>
      </c>
      <c r="D15" s="76">
        <v>15500</v>
      </c>
      <c r="E15" s="76">
        <v>4140</v>
      </c>
      <c r="F15" s="76">
        <v>6450.88753</v>
      </c>
      <c r="G15" s="77">
        <v>3403</v>
      </c>
      <c r="H15" s="77">
        <v>19293</v>
      </c>
      <c r="I15" s="77">
        <v>-95.8961878999909</v>
      </c>
      <c r="J15" s="77">
        <v>1963.4</v>
      </c>
      <c r="K15" s="87">
        <v>9975</v>
      </c>
      <c r="L15" s="87">
        <v>6957</v>
      </c>
      <c r="M15" s="88">
        <v>7812</v>
      </c>
      <c r="N15" s="88">
        <v>16726.262319999958</v>
      </c>
      <c r="O15" s="88">
        <v>7984.133130000004</v>
      </c>
      <c r="P15" s="88">
        <v>10253.13868337905</v>
      </c>
      <c r="Q15" s="88">
        <v>8645.172739999998</v>
      </c>
    </row>
    <row r="16" spans="2:17" ht="15">
      <c r="B16" s="6" t="s">
        <v>93</v>
      </c>
      <c r="C16" s="90">
        <f aca="true" t="shared" si="2" ref="C16:K16">SUM(C13:C15)</f>
        <v>9564</v>
      </c>
      <c r="D16" s="90">
        <f t="shared" si="2"/>
        <v>18714</v>
      </c>
      <c r="E16" s="90">
        <f t="shared" si="2"/>
        <v>10678</v>
      </c>
      <c r="F16" s="90">
        <f t="shared" si="2"/>
        <v>17818</v>
      </c>
      <c r="G16" s="84">
        <f t="shared" si="2"/>
        <v>12025</v>
      </c>
      <c r="H16" s="84">
        <f t="shared" si="2"/>
        <v>31953</v>
      </c>
      <c r="I16" s="84">
        <f t="shared" si="2"/>
        <v>15451.586942100004</v>
      </c>
      <c r="J16" s="84">
        <f t="shared" si="2"/>
        <v>12353.4</v>
      </c>
      <c r="K16" s="84">
        <f t="shared" si="2"/>
        <v>23268.11593</v>
      </c>
      <c r="L16" s="84">
        <f>SUM(L13:L15)</f>
        <v>19122</v>
      </c>
      <c r="M16" s="84">
        <f>SUM(M13:M15)</f>
        <v>15560</v>
      </c>
      <c r="N16" s="84">
        <f>SUM(N13:N15)</f>
        <v>19511.972159999958</v>
      </c>
      <c r="O16" s="84">
        <f>SUM(O13:O15)</f>
        <v>12751.105930000005</v>
      </c>
      <c r="P16" s="84">
        <f>SUM(P13:P15)</f>
        <v>13229.10997337905</v>
      </c>
      <c r="Q16" s="84">
        <f>SUM(Q13:Q15)</f>
        <v>10045.154239999998</v>
      </c>
    </row>
    <row r="17" spans="1:17" ht="15">
      <c r="A17" s="79"/>
      <c r="B17" s="7"/>
      <c r="C17" s="76"/>
      <c r="D17" s="76"/>
      <c r="E17" s="76"/>
      <c r="F17" s="76"/>
      <c r="G17" s="91"/>
      <c r="H17" s="91"/>
      <c r="I17" s="91"/>
      <c r="J17" s="91"/>
      <c r="L17" s="79"/>
      <c r="M17" s="92"/>
      <c r="N17" s="92"/>
      <c r="O17" s="92"/>
      <c r="P17" s="92"/>
      <c r="Q17" s="92"/>
    </row>
    <row r="18" spans="2:17" ht="15">
      <c r="B18" s="6" t="s">
        <v>131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93">
        <v>-382616</v>
      </c>
      <c r="N18" s="93">
        <v>-691387</v>
      </c>
      <c r="O18" s="93">
        <v>0</v>
      </c>
      <c r="P18" s="93">
        <v>0</v>
      </c>
      <c r="Q18" s="93">
        <v>0</v>
      </c>
    </row>
    <row r="19" spans="2:17" ht="15">
      <c r="B19" s="6" t="s">
        <v>94</v>
      </c>
      <c r="C19" s="90">
        <v>-105307</v>
      </c>
      <c r="D19" s="90">
        <v>-108747</v>
      </c>
      <c r="E19" s="90">
        <v>-106113</v>
      </c>
      <c r="F19" s="90">
        <v>-111257</v>
      </c>
      <c r="G19" s="94">
        <v>-108493</v>
      </c>
      <c r="H19" s="84">
        <v>-108467</v>
      </c>
      <c r="I19" s="84">
        <v>-133509</v>
      </c>
      <c r="J19" s="84">
        <v>-145174</v>
      </c>
      <c r="K19" s="85">
        <v>-148624.536</v>
      </c>
      <c r="L19" s="85">
        <v>-146626.17303330617</v>
      </c>
      <c r="M19" s="85">
        <v>-148302</v>
      </c>
      <c r="N19" s="85">
        <v>-154338.38369999995</v>
      </c>
      <c r="O19" s="85">
        <v>-160561.48312</v>
      </c>
      <c r="P19" s="85">
        <v>-117308.17895000005</v>
      </c>
      <c r="Q19" s="85">
        <v>-122751.82441</v>
      </c>
    </row>
    <row r="20" spans="2:17" ht="15">
      <c r="B20" s="6" t="s">
        <v>3</v>
      </c>
      <c r="C20" s="84">
        <v>-106658</v>
      </c>
      <c r="D20" s="84">
        <v>-98884.99999999999</v>
      </c>
      <c r="E20" s="84">
        <v>-96111</v>
      </c>
      <c r="F20" s="84">
        <v>-98749</v>
      </c>
      <c r="G20" s="84">
        <v>-92137</v>
      </c>
      <c r="H20" s="84">
        <v>-97082</v>
      </c>
      <c r="I20" s="84">
        <v>-101927</v>
      </c>
      <c r="J20" s="84">
        <v>-105258</v>
      </c>
      <c r="K20" s="85">
        <v>-104416.45</v>
      </c>
      <c r="L20" s="85">
        <v>-106267.40683187498</v>
      </c>
      <c r="M20" s="85">
        <v>-109702.66793545007</v>
      </c>
      <c r="N20" s="85">
        <v>-113804.157538114</v>
      </c>
      <c r="O20" s="85">
        <v>-81234.70262838448</v>
      </c>
      <c r="P20" s="85">
        <v>-64939.234959287816</v>
      </c>
      <c r="Q20" s="85">
        <v>-59737.53544</v>
      </c>
    </row>
    <row r="21" spans="2:17" ht="15">
      <c r="B21" s="6" t="s">
        <v>110</v>
      </c>
      <c r="C21" s="84">
        <f>SUM(C22:C25)</f>
        <v>-64707</v>
      </c>
      <c r="D21" s="84">
        <f aca="true" t="shared" si="3" ref="D21:M21">SUM(D22:D25)</f>
        <v>-56460</v>
      </c>
      <c r="E21" s="84">
        <f t="shared" si="3"/>
        <v>-49491.05159</v>
      </c>
      <c r="F21" s="84">
        <f t="shared" si="3"/>
        <v>-49629</v>
      </c>
      <c r="G21" s="84">
        <f t="shared" si="3"/>
        <v>-58863</v>
      </c>
      <c r="H21" s="84">
        <f t="shared" si="3"/>
        <v>-60702.2610966971</v>
      </c>
      <c r="I21" s="84">
        <f t="shared" si="3"/>
        <v>-59716</v>
      </c>
      <c r="J21" s="84">
        <f t="shared" si="3"/>
        <v>-57240</v>
      </c>
      <c r="K21" s="84">
        <f t="shared" si="3"/>
        <v>-60927.401</v>
      </c>
      <c r="L21" s="84">
        <f t="shared" si="3"/>
        <v>-47289</v>
      </c>
      <c r="M21" s="84">
        <f t="shared" si="3"/>
        <v>-41490</v>
      </c>
      <c r="N21" s="84">
        <f>SUM(N22:N25)</f>
        <v>-43707.972553299995</v>
      </c>
      <c r="O21" s="84">
        <f>SUM(O22:O25)</f>
        <v>-47921</v>
      </c>
      <c r="P21" s="84">
        <f>SUM(P22:P25)</f>
        <v>-33804</v>
      </c>
      <c r="Q21" s="84">
        <f>SUM(Q22:Q25)</f>
        <v>-29915.94526</v>
      </c>
    </row>
    <row r="22" spans="2:17" ht="15">
      <c r="B22" s="5" t="s">
        <v>4</v>
      </c>
      <c r="C22" s="77">
        <v>-18192</v>
      </c>
      <c r="D22" s="77">
        <v>-22319</v>
      </c>
      <c r="E22" s="77">
        <v>-19310.514590000002</v>
      </c>
      <c r="F22" s="77">
        <v>-21386</v>
      </c>
      <c r="G22" s="77">
        <v>-24180</v>
      </c>
      <c r="H22" s="77">
        <v>-23127</v>
      </c>
      <c r="I22" s="77">
        <v>-21236</v>
      </c>
      <c r="J22" s="77">
        <v>-20091</v>
      </c>
      <c r="K22" s="88">
        <v>-20424.171</v>
      </c>
      <c r="L22" s="88">
        <v>-21687</v>
      </c>
      <c r="M22" s="88">
        <v>-20868</v>
      </c>
      <c r="N22" s="88">
        <v>-20962</v>
      </c>
      <c r="O22" s="88">
        <v>-22069</v>
      </c>
      <c r="P22" s="88">
        <v>-16075.5</v>
      </c>
      <c r="Q22" s="88">
        <v>-14598.80056</v>
      </c>
    </row>
    <row r="23" spans="2:17" ht="15">
      <c r="B23" s="5" t="s">
        <v>5</v>
      </c>
      <c r="C23" s="77">
        <v>-24662</v>
      </c>
      <c r="D23" s="77">
        <v>-11793</v>
      </c>
      <c r="E23" s="77">
        <v>-13345.137</v>
      </c>
      <c r="F23" s="77">
        <v>-13565</v>
      </c>
      <c r="G23" s="77">
        <v>-13849</v>
      </c>
      <c r="H23" s="77">
        <v>-20758.2610966971</v>
      </c>
      <c r="I23" s="77">
        <v>-19770</v>
      </c>
      <c r="J23" s="77">
        <v>-19280</v>
      </c>
      <c r="K23" s="88">
        <v>-19275.973</v>
      </c>
      <c r="L23" s="88">
        <v>-14121</v>
      </c>
      <c r="M23" s="88">
        <v>-11565</v>
      </c>
      <c r="N23" s="88">
        <v>-11928.544413299998</v>
      </c>
      <c r="O23" s="88">
        <v>-12135</v>
      </c>
      <c r="P23" s="88">
        <v>-9271.5</v>
      </c>
      <c r="Q23" s="88">
        <v>-7395.788030000001</v>
      </c>
    </row>
    <row r="24" spans="2:17" ht="15">
      <c r="B24" s="5" t="s">
        <v>6</v>
      </c>
      <c r="C24" s="77">
        <v>-9530</v>
      </c>
      <c r="D24" s="77">
        <v>-11775</v>
      </c>
      <c r="E24" s="77">
        <v>-7659.4</v>
      </c>
      <c r="F24" s="77">
        <v>-9669</v>
      </c>
      <c r="G24" s="77">
        <v>-9734</v>
      </c>
      <c r="H24" s="77">
        <v>-9088</v>
      </c>
      <c r="I24" s="77">
        <v>-8160</v>
      </c>
      <c r="J24" s="77">
        <v>-7868</v>
      </c>
      <c r="K24" s="88">
        <v>-5806.991</v>
      </c>
      <c r="L24" s="88">
        <v>-4306</v>
      </c>
      <c r="M24" s="88">
        <v>-5237</v>
      </c>
      <c r="N24" s="88">
        <v>-6704.274880000001</v>
      </c>
      <c r="O24" s="88">
        <v>-7023</v>
      </c>
      <c r="P24" s="88">
        <v>-5150</v>
      </c>
      <c r="Q24" s="88">
        <v>-4452.720429999999</v>
      </c>
    </row>
    <row r="25" spans="2:17" ht="15">
      <c r="B25" s="5" t="s">
        <v>120</v>
      </c>
      <c r="C25" s="77">
        <v>-12323</v>
      </c>
      <c r="D25" s="77">
        <v>-10573</v>
      </c>
      <c r="E25" s="77">
        <v>-9176</v>
      </c>
      <c r="F25" s="77">
        <v>-5009</v>
      </c>
      <c r="G25" s="77">
        <v>-11100</v>
      </c>
      <c r="H25" s="77">
        <v>-7729</v>
      </c>
      <c r="I25" s="77">
        <v>-10550</v>
      </c>
      <c r="J25" s="77">
        <v>-10001</v>
      </c>
      <c r="K25" s="88">
        <v>-15420.266</v>
      </c>
      <c r="L25" s="88">
        <v>-7175</v>
      </c>
      <c r="M25" s="88">
        <v>-3820</v>
      </c>
      <c r="N25" s="88">
        <v>-4113.15326</v>
      </c>
      <c r="O25" s="88">
        <v>-6694</v>
      </c>
      <c r="P25" s="88">
        <v>-3307</v>
      </c>
      <c r="Q25" s="88">
        <v>-3468.6362400000003</v>
      </c>
    </row>
    <row r="26" spans="2:17" ht="15">
      <c r="B26" s="6" t="s">
        <v>134</v>
      </c>
      <c r="C26" s="77"/>
      <c r="D26" s="77"/>
      <c r="E26" s="77"/>
      <c r="F26" s="77"/>
      <c r="G26" s="77"/>
      <c r="H26" s="77"/>
      <c r="I26" s="77"/>
      <c r="J26" s="77"/>
      <c r="K26" s="88"/>
      <c r="L26" s="88"/>
      <c r="M26" s="97">
        <v>-12115</v>
      </c>
      <c r="N26" s="97">
        <v>-12017</v>
      </c>
      <c r="O26" s="97">
        <v>-33728.6649032636</v>
      </c>
      <c r="P26" s="97">
        <v>-22518.911569999997</v>
      </c>
      <c r="Q26" s="97">
        <v>-19695.47161</v>
      </c>
    </row>
    <row r="27" spans="2:17" ht="15">
      <c r="B27" s="6" t="s">
        <v>7</v>
      </c>
      <c r="C27" s="84">
        <f aca="true" t="shared" si="4" ref="C27:L27">SUM(C28:C37)</f>
        <v>-35509</v>
      </c>
      <c r="D27" s="84">
        <f>SUM(D28:D37)</f>
        <v>-42114</v>
      </c>
      <c r="E27" s="84">
        <f t="shared" si="4"/>
        <v>-54963</v>
      </c>
      <c r="F27" s="84">
        <f t="shared" si="4"/>
        <v>-66806</v>
      </c>
      <c r="G27" s="84">
        <f t="shared" si="4"/>
        <v>-62119</v>
      </c>
      <c r="H27" s="84">
        <f t="shared" si="4"/>
        <v>-80716.64802</v>
      </c>
      <c r="I27" s="84">
        <f t="shared" si="4"/>
        <v>-78769</v>
      </c>
      <c r="J27" s="84">
        <f t="shared" si="4"/>
        <v>-71479</v>
      </c>
      <c r="K27" s="85">
        <f>SUM(K28:K37)</f>
        <v>-73205</v>
      </c>
      <c r="L27" s="85">
        <f t="shared" si="4"/>
        <v>-63667.6708</v>
      </c>
      <c r="M27" s="85">
        <f>SUM(M28:M37)</f>
        <v>-71868</v>
      </c>
      <c r="N27" s="85">
        <f>SUM(N28:N37)</f>
        <v>-73758.08028</v>
      </c>
      <c r="O27" s="85">
        <f>SUM(O28:O37)</f>
        <v>-72128.4</v>
      </c>
      <c r="P27" s="85">
        <f>SUM(P28:P37)</f>
        <v>-49721.996</v>
      </c>
      <c r="Q27" s="85">
        <f>SUM(Q28:Q37)</f>
        <v>-48419.26146</v>
      </c>
    </row>
    <row r="28" spans="2:17" ht="15">
      <c r="B28" s="5" t="s">
        <v>98</v>
      </c>
      <c r="C28" s="77">
        <v>-7527</v>
      </c>
      <c r="D28" s="77">
        <v>-3632.9999999999995</v>
      </c>
      <c r="E28" s="77">
        <v>-16591</v>
      </c>
      <c r="F28" s="77">
        <v>-16276.999999999998</v>
      </c>
      <c r="G28" s="77">
        <v>-17658</v>
      </c>
      <c r="H28" s="77">
        <v>-20729</v>
      </c>
      <c r="I28" s="77">
        <v>-23554</v>
      </c>
      <c r="J28" s="77">
        <v>-24384</v>
      </c>
      <c r="K28" s="88">
        <v>-25969</v>
      </c>
      <c r="L28" s="88">
        <v>-26474.188</v>
      </c>
      <c r="M28" s="88">
        <v>-27043</v>
      </c>
      <c r="N28" s="88">
        <v>-26813</v>
      </c>
      <c r="O28" s="88">
        <v>-22225</v>
      </c>
      <c r="P28" s="88">
        <v>-17277</v>
      </c>
      <c r="Q28" s="88">
        <v>-18047.010670000003</v>
      </c>
    </row>
    <row r="29" spans="2:17" ht="15">
      <c r="B29" s="5" t="s">
        <v>8</v>
      </c>
      <c r="C29" s="77">
        <v>0</v>
      </c>
      <c r="D29" s="77">
        <v>0</v>
      </c>
      <c r="E29" s="77">
        <v>-6622</v>
      </c>
      <c r="F29" s="77">
        <v>-4831</v>
      </c>
      <c r="G29" s="77">
        <v>-4094</v>
      </c>
      <c r="H29" s="77">
        <v>-5853.64802</v>
      </c>
      <c r="I29" s="77">
        <v>-296</v>
      </c>
      <c r="J29" s="77">
        <v>0</v>
      </c>
      <c r="K29" s="88">
        <v>-164</v>
      </c>
      <c r="L29" s="88">
        <v>-254.48280000000003</v>
      </c>
      <c r="M29" s="88">
        <v>-803</v>
      </c>
      <c r="N29" s="88">
        <v>-1250</v>
      </c>
      <c r="O29" s="88">
        <v>-1030</v>
      </c>
      <c r="P29" s="88">
        <v>-632</v>
      </c>
      <c r="Q29" s="88">
        <v>-1833.0213</v>
      </c>
    </row>
    <row r="30" spans="2:17" ht="15">
      <c r="B30" s="5" t="s">
        <v>9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-8931</v>
      </c>
      <c r="I30" s="77">
        <v>-5687</v>
      </c>
      <c r="J30" s="77">
        <v>-3858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</row>
    <row r="31" spans="2:17" ht="15">
      <c r="B31" s="5" t="s">
        <v>10</v>
      </c>
      <c r="C31" s="77">
        <v>-15333</v>
      </c>
      <c r="D31" s="77">
        <v>-19337</v>
      </c>
      <c r="E31" s="77">
        <v>-15587.999999999998</v>
      </c>
      <c r="F31" s="77">
        <v>-17532</v>
      </c>
      <c r="G31" s="77">
        <v>-16967</v>
      </c>
      <c r="H31" s="77">
        <v>-20165</v>
      </c>
      <c r="I31" s="77">
        <v>-27387</v>
      </c>
      <c r="J31" s="77">
        <v>-23245</v>
      </c>
      <c r="K31" s="88">
        <v>-8734</v>
      </c>
      <c r="L31" s="88">
        <v>-8928</v>
      </c>
      <c r="M31" s="88">
        <v>-8918</v>
      </c>
      <c r="N31" s="88">
        <v>-9208.58028</v>
      </c>
      <c r="O31" s="88">
        <v>-9246</v>
      </c>
      <c r="P31" s="88">
        <v>-6921</v>
      </c>
      <c r="Q31" s="88">
        <v>-7492.602059999999</v>
      </c>
    </row>
    <row r="32" spans="2:17" ht="15">
      <c r="B32" s="5" t="s">
        <v>11</v>
      </c>
      <c r="C32" s="77">
        <v>-9371</v>
      </c>
      <c r="D32" s="77">
        <v>-10746</v>
      </c>
      <c r="E32" s="77">
        <v>-6378</v>
      </c>
      <c r="F32" s="77">
        <v>-9046</v>
      </c>
      <c r="G32" s="77">
        <v>-23400</v>
      </c>
      <c r="H32" s="77">
        <v>-25038</v>
      </c>
      <c r="I32" s="77">
        <v>-21845</v>
      </c>
      <c r="J32" s="77">
        <v>-19992</v>
      </c>
      <c r="K32" s="88">
        <v>-11210</v>
      </c>
      <c r="L32" s="88">
        <v>-4407</v>
      </c>
      <c r="M32" s="88">
        <v>-4095</v>
      </c>
      <c r="N32" s="88">
        <v>-4177</v>
      </c>
      <c r="O32" s="88">
        <v>-3780</v>
      </c>
      <c r="P32" s="88">
        <v>-2589</v>
      </c>
      <c r="Q32" s="88">
        <v>-2636.8176000000003</v>
      </c>
    </row>
    <row r="33" spans="2:17" ht="15">
      <c r="B33" s="4" t="s">
        <v>108</v>
      </c>
      <c r="C33" s="77" t="s">
        <v>111</v>
      </c>
      <c r="D33" s="77" t="s">
        <v>111</v>
      </c>
      <c r="E33" s="77" t="s">
        <v>111</v>
      </c>
      <c r="F33" s="77" t="s">
        <v>111</v>
      </c>
      <c r="G33" s="77" t="s">
        <v>111</v>
      </c>
      <c r="H33" s="77" t="s">
        <v>111</v>
      </c>
      <c r="I33" s="77" t="s">
        <v>111</v>
      </c>
      <c r="J33" s="77" t="s">
        <v>111</v>
      </c>
      <c r="K33" s="77">
        <v>-17197</v>
      </c>
      <c r="L33" s="77">
        <v>-14270</v>
      </c>
      <c r="M33" s="77">
        <v>-12996</v>
      </c>
      <c r="N33" s="77">
        <v>-17635.5</v>
      </c>
      <c r="O33" s="77">
        <v>-20182</v>
      </c>
      <c r="P33" s="77">
        <v>-13983</v>
      </c>
      <c r="Q33" s="77">
        <v>-12191.52606</v>
      </c>
    </row>
    <row r="34" spans="2:17" ht="15">
      <c r="B34" s="5" t="s">
        <v>121</v>
      </c>
      <c r="C34" s="76">
        <v>-1279</v>
      </c>
      <c r="D34" s="76">
        <v>-5071</v>
      </c>
      <c r="E34" s="76">
        <v>-7116.000000000001</v>
      </c>
      <c r="F34" s="76">
        <v>-3611</v>
      </c>
      <c r="G34" s="77">
        <v>0</v>
      </c>
      <c r="H34" s="77">
        <v>0</v>
      </c>
      <c r="I34" s="77">
        <v>0</v>
      </c>
      <c r="J34" s="77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</row>
    <row r="35" spans="2:17" ht="15">
      <c r="B35" s="5" t="s">
        <v>12</v>
      </c>
      <c r="C35" s="76">
        <v>0</v>
      </c>
      <c r="D35" s="76">
        <v>-96</v>
      </c>
      <c r="E35" s="76">
        <v>-2668</v>
      </c>
      <c r="F35" s="76">
        <v>0</v>
      </c>
      <c r="G35" s="77">
        <v>0</v>
      </c>
      <c r="H35" s="77">
        <v>0</v>
      </c>
      <c r="I35" s="77">
        <v>0</v>
      </c>
      <c r="J35" s="77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</row>
    <row r="36" spans="2:17" ht="15">
      <c r="B36" s="5" t="s">
        <v>102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88">
        <v>-7576</v>
      </c>
      <c r="L36" s="88">
        <v>-8944</v>
      </c>
      <c r="M36" s="88">
        <v>-18013</v>
      </c>
      <c r="N36" s="88">
        <v>-14674</v>
      </c>
      <c r="O36" s="88">
        <v>-15665.4</v>
      </c>
      <c r="P36" s="88">
        <v>-7461</v>
      </c>
      <c r="Q36" s="88">
        <v>-6218.28377</v>
      </c>
    </row>
    <row r="37" spans="2:17" ht="15">
      <c r="B37" s="5" t="s">
        <v>13</v>
      </c>
      <c r="C37" s="76">
        <v>-1999</v>
      </c>
      <c r="D37" s="76">
        <v>-3231.0000000000005</v>
      </c>
      <c r="E37" s="76">
        <v>0</v>
      </c>
      <c r="F37" s="76">
        <v>-15508.999999999998</v>
      </c>
      <c r="G37" s="77">
        <v>0</v>
      </c>
      <c r="H37" s="77">
        <v>0</v>
      </c>
      <c r="I37" s="77">
        <v>0</v>
      </c>
      <c r="J37" s="77">
        <v>0</v>
      </c>
      <c r="K37" s="88">
        <v>-2355</v>
      </c>
      <c r="L37" s="88">
        <v>-390</v>
      </c>
      <c r="M37" s="88">
        <v>0</v>
      </c>
      <c r="N37" s="88">
        <v>0</v>
      </c>
      <c r="O37" s="88">
        <v>0</v>
      </c>
      <c r="P37" s="88">
        <v>-858.996</v>
      </c>
      <c r="Q37" s="88">
        <v>0</v>
      </c>
    </row>
    <row r="38" spans="2:17" ht="15">
      <c r="B38" s="6" t="s">
        <v>101</v>
      </c>
      <c r="C38" s="85">
        <f aca="true" t="shared" si="5" ref="C38:J38">SUM(C11,C12,C16,C19:C21,C27)</f>
        <v>22869</v>
      </c>
      <c r="D38" s="85">
        <f t="shared" si="5"/>
        <v>53396</v>
      </c>
      <c r="E38" s="85">
        <f t="shared" si="5"/>
        <v>22837.53816000004</v>
      </c>
      <c r="F38" s="85">
        <f t="shared" si="5"/>
        <v>96063.51418</v>
      </c>
      <c r="G38" s="85">
        <f t="shared" si="5"/>
        <v>167790</v>
      </c>
      <c r="H38" s="85">
        <f t="shared" si="5"/>
        <v>154804.09088330396</v>
      </c>
      <c r="I38" s="85">
        <f t="shared" si="5"/>
        <v>121376.98694210005</v>
      </c>
      <c r="J38" s="85">
        <f t="shared" si="5"/>
        <v>144772.40000000002</v>
      </c>
      <c r="K38" s="85">
        <f>SUM(K11,K12,K16,K19:K21,K27)</f>
        <v>218370.33018000005</v>
      </c>
      <c r="L38" s="85">
        <f aca="true" t="shared" si="6" ref="L38">SUM(L11,L12,L16,L19:L21,L27)</f>
        <v>175487.7493348189</v>
      </c>
      <c r="M38" s="85">
        <f>SUM(M11,M12,M16,M18:M21,M27,M26)</f>
        <v>-292582.96793545</v>
      </c>
      <c r="N38" s="85">
        <f>SUM(N11,N12,N16,N18:N21,N27,N26)</f>
        <v>-644886.141891377</v>
      </c>
      <c r="O38" s="85">
        <f>SUM(O11,O12,O16,O18:O21,O27,O26)</f>
        <v>108214.65527835203</v>
      </c>
      <c r="P38" s="85">
        <f>SUM(P11,P12,P16,P18:P21,P27,P26)</f>
        <v>89100.58849409122</v>
      </c>
      <c r="Q38" s="85">
        <f>SUM(Q11,Q12,Q16,Q18:Q21,Q27,Q26)</f>
        <v>92999.6994199999</v>
      </c>
    </row>
    <row r="39" spans="2:17" ht="15">
      <c r="B39" s="6" t="s">
        <v>123</v>
      </c>
      <c r="C39" s="85">
        <f>SUM(C40:C43)</f>
        <v>1877</v>
      </c>
      <c r="D39" s="85">
        <f aca="true" t="shared" si="7" ref="D39:Q39">SUM(D40:D43)</f>
        <v>884</v>
      </c>
      <c r="E39" s="85">
        <f t="shared" si="7"/>
        <v>610.18203</v>
      </c>
      <c r="F39" s="85">
        <f t="shared" si="7"/>
        <v>45411</v>
      </c>
      <c r="G39" s="85">
        <f t="shared" si="7"/>
        <v>27035.72929600792</v>
      </c>
      <c r="H39" s="85">
        <f t="shared" si="7"/>
        <v>19106.37283</v>
      </c>
      <c r="I39" s="85">
        <f t="shared" si="7"/>
        <v>12334</v>
      </c>
      <c r="J39" s="85">
        <f t="shared" si="7"/>
        <v>11666.4</v>
      </c>
      <c r="K39" s="85">
        <f t="shared" si="7"/>
        <v>20932.478</v>
      </c>
      <c r="L39" s="85">
        <f t="shared" si="7"/>
        <v>23882</v>
      </c>
      <c r="M39" s="85">
        <f t="shared" si="7"/>
        <v>43281</v>
      </c>
      <c r="N39" s="85">
        <f t="shared" si="7"/>
        <v>14533.584416621</v>
      </c>
      <c r="O39" s="85">
        <f t="shared" si="7"/>
        <v>14849.4</v>
      </c>
      <c r="P39" s="85">
        <f t="shared" si="7"/>
        <v>10459</v>
      </c>
      <c r="Q39" s="85">
        <f t="shared" si="7"/>
        <v>19963.48086</v>
      </c>
    </row>
    <row r="40" spans="2:17" ht="15">
      <c r="B40" s="5" t="s">
        <v>125</v>
      </c>
      <c r="C40" s="76">
        <v>1669</v>
      </c>
      <c r="D40" s="76">
        <v>884</v>
      </c>
      <c r="E40" s="76">
        <v>610.18203</v>
      </c>
      <c r="F40" s="76">
        <v>3229</v>
      </c>
      <c r="G40" s="77">
        <v>10940.99472</v>
      </c>
      <c r="H40" s="77">
        <v>15902.131569999998</v>
      </c>
      <c r="I40" s="77">
        <v>12334</v>
      </c>
      <c r="J40" s="77">
        <v>11666.4</v>
      </c>
      <c r="K40" s="79">
        <v>20932.478</v>
      </c>
      <c r="L40" s="79">
        <v>23882</v>
      </c>
      <c r="M40" s="88">
        <v>17793</v>
      </c>
      <c r="N40" s="88">
        <v>14533.584416621</v>
      </c>
      <c r="O40" s="88">
        <v>14849.4</v>
      </c>
      <c r="P40" s="88">
        <v>10390</v>
      </c>
      <c r="Q40" s="88">
        <v>13361.38946</v>
      </c>
    </row>
    <row r="41" spans="2:17" ht="15">
      <c r="B41" s="5" t="s">
        <v>99</v>
      </c>
      <c r="C41" s="76">
        <v>208.00000000000003</v>
      </c>
      <c r="D41" s="76">
        <v>0</v>
      </c>
      <c r="E41" s="76">
        <v>0</v>
      </c>
      <c r="F41" s="76">
        <v>42182</v>
      </c>
      <c r="G41" s="77">
        <v>16094.73457600792</v>
      </c>
      <c r="H41" s="77">
        <v>3204.241260000002</v>
      </c>
      <c r="I41" s="76">
        <v>0</v>
      </c>
      <c r="J41" s="76">
        <v>0</v>
      </c>
      <c r="K41" s="88">
        <v>0</v>
      </c>
      <c r="L41" s="88">
        <v>0</v>
      </c>
      <c r="M41" s="88">
        <v>25488</v>
      </c>
      <c r="N41" s="88">
        <v>0</v>
      </c>
      <c r="O41" s="88">
        <v>0</v>
      </c>
      <c r="P41" s="88">
        <v>0</v>
      </c>
      <c r="Q41" s="88">
        <v>0</v>
      </c>
    </row>
    <row r="42" spans="2:17" ht="15">
      <c r="B42" s="5" t="s">
        <v>135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88">
        <v>69</v>
      </c>
      <c r="Q42" s="88">
        <v>0</v>
      </c>
    </row>
    <row r="43" spans="2:17" ht="15">
      <c r="B43" s="5" t="s">
        <v>139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88">
        <v>6602.0914</v>
      </c>
    </row>
    <row r="44" spans="2:17" ht="15">
      <c r="B44" s="6" t="s">
        <v>124</v>
      </c>
      <c r="C44" s="90">
        <f aca="true" t="shared" si="8" ref="C44:Q44">SUM(C45:C52)</f>
        <v>-3268</v>
      </c>
      <c r="D44" s="90">
        <f t="shared" si="8"/>
        <v>-11905</v>
      </c>
      <c r="E44" s="90">
        <f t="shared" si="8"/>
        <v>-4770.99749</v>
      </c>
      <c r="F44" s="90">
        <f t="shared" si="8"/>
        <v>-17669</v>
      </c>
      <c r="G44" s="90">
        <f t="shared" si="8"/>
        <v>-10491.581414500013</v>
      </c>
      <c r="H44" s="84">
        <f t="shared" si="8"/>
        <v>-59310.061595699975</v>
      </c>
      <c r="I44" s="84">
        <f t="shared" si="8"/>
        <v>-57521</v>
      </c>
      <c r="J44" s="84">
        <f t="shared" si="8"/>
        <v>-111269</v>
      </c>
      <c r="K44" s="85">
        <f t="shared" si="8"/>
        <v>-315355.18</v>
      </c>
      <c r="L44" s="85">
        <f t="shared" si="8"/>
        <v>-173103</v>
      </c>
      <c r="M44" s="85">
        <f t="shared" si="8"/>
        <v>-104150</v>
      </c>
      <c r="N44" s="85">
        <f>SUM(N45:N52)</f>
        <v>-85017.6</v>
      </c>
      <c r="O44" s="85">
        <f>SUM(O45:O52)</f>
        <v>-128130.9</v>
      </c>
      <c r="P44" s="85">
        <f t="shared" si="8"/>
        <v>-162813.59999999998</v>
      </c>
      <c r="Q44" s="85">
        <f t="shared" si="8"/>
        <v>-230287.30653000003</v>
      </c>
    </row>
    <row r="45" spans="2:17" ht="15">
      <c r="B45" s="5" t="s">
        <v>14</v>
      </c>
      <c r="C45" s="76">
        <v>-2476</v>
      </c>
      <c r="D45" s="76">
        <v>-8937</v>
      </c>
      <c r="E45" s="76">
        <v>-3235.0000000000005</v>
      </c>
      <c r="F45" s="76">
        <v>-6053</v>
      </c>
      <c r="G45" s="77">
        <v>-7404.581414500013</v>
      </c>
      <c r="H45" s="77">
        <v>-7681.308285699978</v>
      </c>
      <c r="I45" s="77">
        <v>-8903</v>
      </c>
      <c r="J45" s="77">
        <v>-5245</v>
      </c>
      <c r="K45" s="88">
        <v>-28626.697</v>
      </c>
      <c r="L45" s="88">
        <v>-7972</v>
      </c>
      <c r="M45" s="88">
        <v>-27215</v>
      </c>
      <c r="N45" s="88">
        <v>0</v>
      </c>
      <c r="O45" s="88">
        <v>0</v>
      </c>
      <c r="P45" s="88">
        <v>0</v>
      </c>
      <c r="Q45" s="88">
        <v>0</v>
      </c>
    </row>
    <row r="46" spans="2:17" ht="15">
      <c r="B46" s="5" t="s">
        <v>132</v>
      </c>
      <c r="C46" s="76">
        <v>0</v>
      </c>
      <c r="D46" s="76">
        <v>0</v>
      </c>
      <c r="E46" s="76">
        <v>0</v>
      </c>
      <c r="F46" s="76">
        <v>0</v>
      </c>
      <c r="G46" s="77">
        <v>0</v>
      </c>
      <c r="H46" s="77">
        <v>0</v>
      </c>
      <c r="I46" s="77">
        <v>0</v>
      </c>
      <c r="J46" s="77">
        <v>0</v>
      </c>
      <c r="K46" s="88">
        <v>0</v>
      </c>
      <c r="L46" s="88">
        <v>0</v>
      </c>
      <c r="M46" s="88">
        <v>-23502</v>
      </c>
      <c r="N46" s="88">
        <v>-149</v>
      </c>
      <c r="O46" s="88">
        <v>-39</v>
      </c>
      <c r="P46" s="88">
        <v>-17</v>
      </c>
      <c r="Q46" s="88">
        <v>108.399</v>
      </c>
    </row>
    <row r="47" spans="2:17" ht="15">
      <c r="B47" s="5" t="s">
        <v>136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88">
        <v>0</v>
      </c>
      <c r="Q47" s="88">
        <v>180.37904999999998</v>
      </c>
    </row>
    <row r="48" spans="2:17" ht="15">
      <c r="B48" s="5" t="s">
        <v>15</v>
      </c>
      <c r="C48" s="76">
        <v>0</v>
      </c>
      <c r="D48" s="76">
        <v>0</v>
      </c>
      <c r="E48" s="76">
        <v>0</v>
      </c>
      <c r="F48" s="76">
        <v>0</v>
      </c>
      <c r="G48" s="77">
        <v>0</v>
      </c>
      <c r="H48" s="77">
        <v>-41177.71079999999</v>
      </c>
      <c r="I48" s="77">
        <v>0</v>
      </c>
      <c r="J48" s="77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</row>
    <row r="49" spans="2:17" ht="15">
      <c r="B49" s="5" t="s">
        <v>100</v>
      </c>
      <c r="C49" s="76">
        <v>0</v>
      </c>
      <c r="D49" s="76">
        <v>-1799.9999999999998</v>
      </c>
      <c r="E49" s="76">
        <v>-10.602559999998746</v>
      </c>
      <c r="F49" s="76">
        <v>0</v>
      </c>
      <c r="G49" s="89">
        <v>0</v>
      </c>
      <c r="H49" s="77">
        <v>0</v>
      </c>
      <c r="I49" s="77">
        <v>-34367</v>
      </c>
      <c r="J49" s="77">
        <v>-61133</v>
      </c>
      <c r="K49" s="88">
        <v>-226837.34</v>
      </c>
      <c r="L49" s="88">
        <v>-112309</v>
      </c>
      <c r="M49" s="88">
        <v>0</v>
      </c>
      <c r="N49" s="88">
        <v>-37516.9</v>
      </c>
      <c r="O49" s="88">
        <v>-85248.5</v>
      </c>
      <c r="P49" s="88">
        <v>-125058.9</v>
      </c>
      <c r="Q49" s="88">
        <v>-188995.97215000002</v>
      </c>
    </row>
    <row r="50" spans="2:17" ht="15">
      <c r="B50" s="5" t="s">
        <v>16</v>
      </c>
      <c r="C50" s="76">
        <v>-791.9999999999999</v>
      </c>
      <c r="D50" s="76">
        <v>-1168</v>
      </c>
      <c r="E50" s="76">
        <v>-1525.39493</v>
      </c>
      <c r="F50" s="76">
        <v>-11616</v>
      </c>
      <c r="G50" s="77">
        <v>-40</v>
      </c>
      <c r="H50" s="77">
        <v>-10436.042510000008</v>
      </c>
      <c r="I50" s="77">
        <v>-14251</v>
      </c>
      <c r="J50" s="77">
        <v>-44891</v>
      </c>
      <c r="K50" s="88">
        <v>-59891.143</v>
      </c>
      <c r="L50" s="88">
        <v>-52822</v>
      </c>
      <c r="M50" s="88">
        <v>-53433</v>
      </c>
      <c r="N50" s="88">
        <v>-47351.7</v>
      </c>
      <c r="O50" s="88">
        <v>-42843.4</v>
      </c>
      <c r="P50" s="88">
        <v>-37737.7</v>
      </c>
      <c r="Q50" s="88">
        <v>-41580.11243</v>
      </c>
    </row>
    <row r="51" spans="2:17" ht="15">
      <c r="B51" s="5" t="s">
        <v>17</v>
      </c>
      <c r="C51" s="76">
        <v>0</v>
      </c>
      <c r="D51" s="76">
        <v>0</v>
      </c>
      <c r="E51" s="76">
        <v>0</v>
      </c>
      <c r="F51" s="76">
        <v>0</v>
      </c>
      <c r="G51" s="77">
        <v>-3047</v>
      </c>
      <c r="H51" s="77">
        <v>0</v>
      </c>
      <c r="I51" s="77">
        <v>0</v>
      </c>
      <c r="J51" s="77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</row>
    <row r="52" spans="2:17" ht="15">
      <c r="B52" s="5" t="s">
        <v>122</v>
      </c>
      <c r="C52" s="76">
        <v>0</v>
      </c>
      <c r="D52" s="76">
        <v>0</v>
      </c>
      <c r="E52" s="76">
        <v>0</v>
      </c>
      <c r="F52" s="76">
        <v>0</v>
      </c>
      <c r="G52" s="77">
        <v>0</v>
      </c>
      <c r="H52" s="77">
        <v>-15</v>
      </c>
      <c r="I52" s="77">
        <v>0</v>
      </c>
      <c r="J52" s="77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</row>
    <row r="53" spans="2:17" ht="15">
      <c r="B53" s="6" t="s">
        <v>95</v>
      </c>
      <c r="C53" s="90">
        <f>SUM(C38,C39,C44)</f>
        <v>21478</v>
      </c>
      <c r="D53" s="90">
        <f>SUM(D38,D39,D44)</f>
        <v>42375</v>
      </c>
      <c r="E53" s="90">
        <f>SUM(E38,E39,E44)</f>
        <v>18676.722700000042</v>
      </c>
      <c r="F53" s="90">
        <f>SUM(F38,F39,F44)</f>
        <v>123805.51418</v>
      </c>
      <c r="G53" s="84">
        <f>SUM(G38,G39,G44)</f>
        <v>184334.1478815079</v>
      </c>
      <c r="H53" s="84">
        <f>SUM(H38,H39,H44)</f>
        <v>114600.40211760398</v>
      </c>
      <c r="I53" s="84">
        <f>SUM(I38,I39,I44)</f>
        <v>76189.98694210005</v>
      </c>
      <c r="J53" s="84">
        <f>SUM(J38,J39,J44)</f>
        <v>45169.80000000002</v>
      </c>
      <c r="K53" s="85">
        <f>SUM(K38,K39,K44)</f>
        <v>-76052.37181999994</v>
      </c>
      <c r="L53" s="85">
        <f>SUM(L38,L39,L44)</f>
        <v>26266.749334818887</v>
      </c>
      <c r="M53" s="85">
        <f>SUM(M38,M39,M44)</f>
        <v>-353451.96793545</v>
      </c>
      <c r="N53" s="85">
        <f>SUM(N38,N39,N44)</f>
        <v>-715370.157474756</v>
      </c>
      <c r="O53" s="85">
        <f>SUM(O38,O39,O44)</f>
        <v>-5066.844721647969</v>
      </c>
      <c r="P53" s="85">
        <f>SUM(P38,P39,P44)</f>
        <v>-63254.011505908755</v>
      </c>
      <c r="Q53" s="85">
        <f>SUM(Q38,Q39,Q44)</f>
        <v>-117324.12625000013</v>
      </c>
    </row>
    <row r="54" spans="2:17" ht="15">
      <c r="B54" s="6" t="s">
        <v>96</v>
      </c>
      <c r="C54" s="90">
        <f aca="true" t="shared" si="9" ref="C54:J54">SUM(C55:C56)</f>
        <v>17706</v>
      </c>
      <c r="D54" s="90">
        <f t="shared" si="9"/>
        <v>-6312.000000000002</v>
      </c>
      <c r="E54" s="90">
        <f t="shared" si="9"/>
        <v>-2869.000000000001</v>
      </c>
      <c r="F54" s="90">
        <f t="shared" si="9"/>
        <v>-22273.000000000095</v>
      </c>
      <c r="G54" s="84">
        <f t="shared" si="9"/>
        <v>-9921</v>
      </c>
      <c r="H54" s="84">
        <f t="shared" si="9"/>
        <v>-17383</v>
      </c>
      <c r="I54" s="84">
        <f t="shared" si="9"/>
        <v>-10960</v>
      </c>
      <c r="J54" s="84">
        <f t="shared" si="9"/>
        <v>-5884</v>
      </c>
      <c r="K54" s="85">
        <f>SUM(K55:K56)</f>
        <v>10555</v>
      </c>
      <c r="L54" s="85">
        <f aca="true" t="shared" si="10" ref="L54:M54">SUM(L55:L56)</f>
        <v>38859</v>
      </c>
      <c r="M54" s="85">
        <f t="shared" si="10"/>
        <v>-648</v>
      </c>
      <c r="N54" s="85">
        <f>SUM(N55:N56)</f>
        <v>-1168.85862</v>
      </c>
      <c r="O54" s="85">
        <f>SUM(O55:O56)</f>
        <v>-518.94262</v>
      </c>
      <c r="P54" s="85">
        <f>SUM(P55:P56)</f>
        <v>-610</v>
      </c>
      <c r="Q54" s="85">
        <f>SUM(Q55:Q56)</f>
        <v>-385.95367</v>
      </c>
    </row>
    <row r="55" spans="2:17" ht="15">
      <c r="B55" s="5" t="s">
        <v>126</v>
      </c>
      <c r="C55" s="76">
        <v>-21412</v>
      </c>
      <c r="D55" s="76">
        <v>-15093.000000000002</v>
      </c>
      <c r="E55" s="76">
        <v>-9835</v>
      </c>
      <c r="F55" s="76">
        <v>-30569.000000000095</v>
      </c>
      <c r="G55" s="77">
        <v>-15517</v>
      </c>
      <c r="H55" s="77">
        <v>-21006</v>
      </c>
      <c r="I55" s="77">
        <v>-9826</v>
      </c>
      <c r="J55" s="77">
        <v>-4322</v>
      </c>
      <c r="K55" s="88">
        <v>-5052</v>
      </c>
      <c r="L55" s="88">
        <v>-5532</v>
      </c>
      <c r="M55" s="88">
        <v>-648</v>
      </c>
      <c r="N55" s="88">
        <v>-1168.85862</v>
      </c>
      <c r="O55" s="88">
        <v>-518.94262</v>
      </c>
      <c r="P55" s="88">
        <v>-610</v>
      </c>
      <c r="Q55" s="88">
        <v>-385.95367</v>
      </c>
    </row>
    <row r="56" spans="2:17" ht="15">
      <c r="B56" s="5" t="s">
        <v>127</v>
      </c>
      <c r="C56" s="76">
        <v>39118</v>
      </c>
      <c r="D56" s="76">
        <v>8781</v>
      </c>
      <c r="E56" s="76">
        <v>6965.999999999999</v>
      </c>
      <c r="F56" s="76">
        <v>8296</v>
      </c>
      <c r="G56" s="77">
        <v>5596</v>
      </c>
      <c r="H56" s="77">
        <v>3623</v>
      </c>
      <c r="I56" s="77">
        <v>-1134</v>
      </c>
      <c r="J56" s="77">
        <v>-1562</v>
      </c>
      <c r="K56" s="79">
        <v>15607</v>
      </c>
      <c r="L56" s="79">
        <v>44391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</row>
    <row r="57" spans="2:17" ht="15">
      <c r="B57" s="6" t="s">
        <v>97</v>
      </c>
      <c r="C57" s="90">
        <f aca="true" t="shared" si="11" ref="C57:H57">SUM(C53:C54)</f>
        <v>39184</v>
      </c>
      <c r="D57" s="90">
        <f t="shared" si="11"/>
        <v>36063</v>
      </c>
      <c r="E57" s="90">
        <f t="shared" si="11"/>
        <v>15807.722700000042</v>
      </c>
      <c r="F57" s="90">
        <f t="shared" si="11"/>
        <v>101532.51417999991</v>
      </c>
      <c r="G57" s="84">
        <f t="shared" si="11"/>
        <v>174413.1478815079</v>
      </c>
      <c r="H57" s="84">
        <f t="shared" si="11"/>
        <v>97217.40211760398</v>
      </c>
      <c r="I57" s="84">
        <f aca="true" t="shared" si="12" ref="I57:J57">SUM(I53:I54)</f>
        <v>65229.98694210005</v>
      </c>
      <c r="J57" s="84">
        <f t="shared" si="12"/>
        <v>39285.80000000002</v>
      </c>
      <c r="K57" s="85">
        <f aca="true" t="shared" si="13" ref="K57:Q57">SUM(K53:K54)</f>
        <v>-65497.37181999994</v>
      </c>
      <c r="L57" s="85">
        <f t="shared" si="13"/>
        <v>65125.74933481889</v>
      </c>
      <c r="M57" s="85">
        <f t="shared" si="13"/>
        <v>-354099.96793545</v>
      </c>
      <c r="N57" s="85">
        <f t="shared" si="13"/>
        <v>-716539.016094756</v>
      </c>
      <c r="O57" s="85">
        <f t="shared" si="13"/>
        <v>-5585.787341647969</v>
      </c>
      <c r="P57" s="85">
        <f t="shared" si="13"/>
        <v>-63864.011505908755</v>
      </c>
      <c r="Q57" s="85">
        <f t="shared" si="13"/>
        <v>-117710.07992000013</v>
      </c>
    </row>
    <row r="58" spans="2:17" ht="15">
      <c r="B58" s="8" t="s">
        <v>18</v>
      </c>
      <c r="C58" s="14"/>
      <c r="D58" s="14">
        <f aca="true" t="shared" si="14" ref="D58:I58">D54/D53</f>
        <v>-0.14895575221238944</v>
      </c>
      <c r="E58" s="14">
        <f t="shared" si="14"/>
        <v>-0.15361367441622906</v>
      </c>
      <c r="F58" s="14">
        <f t="shared" si="14"/>
        <v>-0.17990313393971719</v>
      </c>
      <c r="G58" s="14">
        <f t="shared" si="14"/>
        <v>-0.053820738664098915</v>
      </c>
      <c r="H58" s="14">
        <f t="shared" si="14"/>
        <v>-0.15168358643420296</v>
      </c>
      <c r="I58" s="14">
        <f t="shared" si="14"/>
        <v>-0.14385092372215474</v>
      </c>
      <c r="J58" s="14"/>
      <c r="K58" s="72"/>
      <c r="L58" s="72"/>
      <c r="M58" s="15"/>
      <c r="N58" s="98"/>
      <c r="O58" s="98"/>
      <c r="P58" s="15"/>
      <c r="Q58" s="15"/>
    </row>
    <row r="59" spans="2:17" ht="15">
      <c r="B59" s="9" t="s">
        <v>20</v>
      </c>
      <c r="C59" s="96">
        <f>C38-C20-C18</f>
        <v>129527</v>
      </c>
      <c r="D59" s="96">
        <f>D38-D20-D18</f>
        <v>152281</v>
      </c>
      <c r="E59" s="96">
        <f>E38-E20-E18</f>
        <v>118948.53816000004</v>
      </c>
      <c r="F59" s="96">
        <f>F38-F20-F18</f>
        <v>194812.51418</v>
      </c>
      <c r="G59" s="96">
        <f>G38-G20-G18</f>
        <v>259927</v>
      </c>
      <c r="H59" s="96">
        <f>H38-H20-H18</f>
        <v>251886.09088330396</v>
      </c>
      <c r="I59" s="96">
        <f>I38-I20-I18</f>
        <v>223303.98694210005</v>
      </c>
      <c r="J59" s="96">
        <f>J38-J20-J18</f>
        <v>250030.40000000002</v>
      </c>
      <c r="K59" s="96">
        <f>K38-K20-K18</f>
        <v>322786.78018000006</v>
      </c>
      <c r="L59" s="96">
        <f>L38-L20-L18</f>
        <v>281755.1561666939</v>
      </c>
      <c r="M59" s="96">
        <f>M38-M20-M18-M26</f>
        <v>211850.70000000004</v>
      </c>
      <c r="N59" s="96">
        <f>N38-N20-N18-N26</f>
        <v>172322.01564673695</v>
      </c>
      <c r="O59" s="96">
        <f>O38-O20-O18-O26</f>
        <v>223178.02281000008</v>
      </c>
      <c r="P59" s="96">
        <f>P38-P20-P18-P26</f>
        <v>176558.73502337903</v>
      </c>
      <c r="Q59" s="96">
        <f>Q38-Q20-Q18-Q26</f>
        <v>172432.70646999992</v>
      </c>
    </row>
    <row r="60" spans="2:17" ht="15">
      <c r="B60" s="10" t="s">
        <v>128</v>
      </c>
      <c r="C60" s="13">
        <f>C59/SUM(C11)</f>
        <v>0.397949527783069</v>
      </c>
      <c r="D60" s="13">
        <f>D59/SUM(D11)</f>
        <v>0.4467185703222173</v>
      </c>
      <c r="E60" s="13">
        <f>E59/SUM(E11)</f>
        <v>0.37306936817979136</v>
      </c>
      <c r="F60" s="13">
        <f>F59/SUM(F11)</f>
        <v>0.48139116909971846</v>
      </c>
      <c r="G60" s="13">
        <f>G59/SUM(G11)</f>
        <v>0.5444899942812494</v>
      </c>
      <c r="H60" s="13">
        <f>H59/SUM(H11)</f>
        <v>0.5361343216926165</v>
      </c>
      <c r="I60" s="13">
        <f>I59/SUM(I11)</f>
        <v>0.46536555644076943</v>
      </c>
      <c r="J60" s="13">
        <f>J59/SUM(J11)</f>
        <v>0.488751099556268</v>
      </c>
      <c r="K60" s="73">
        <f>K59/SUM(K11)</f>
        <v>0.5615904089339193</v>
      </c>
      <c r="L60" s="73">
        <f>L59/SUM(L11)</f>
        <v>0.6404661648353432</v>
      </c>
      <c r="M60" s="73">
        <f>M59/SUM(M11)</f>
        <v>0.48753571932395584</v>
      </c>
      <c r="N60" s="73">
        <f>N59/SUM(N11)</f>
        <v>0.40583169852946444</v>
      </c>
      <c r="O60" s="73">
        <f>O59/SUM(O11)</f>
        <v>0.45450273443307226</v>
      </c>
      <c r="P60" s="73">
        <f>P59/SUM(P11)</f>
        <v>0.48483329486176013</v>
      </c>
      <c r="Q60" s="73">
        <f>Q59/SUM(Q11)</f>
        <v>0.47440100178673456</v>
      </c>
    </row>
    <row r="61" spans="2:17" ht="15">
      <c r="B61" s="9" t="s">
        <v>19</v>
      </c>
      <c r="C61" s="95">
        <f>C59-C15-C29-C30-C37-C35-C14-C12</f>
        <v>128471</v>
      </c>
      <c r="D61" s="95">
        <f>D59-D15-D29-D30-D37-D35-D14-D12</f>
        <v>140108</v>
      </c>
      <c r="E61" s="95">
        <f>E59-E15-E29-E30-E37-E35-E14-E12</f>
        <v>124098.53816000004</v>
      </c>
      <c r="F61" s="95">
        <f>F59-F15-F29-F30-F37-F35-F14-F12</f>
        <v>204422.44590999998</v>
      </c>
      <c r="G61" s="95">
        <f>G59-G15-G29-G30-G37-G35-G14-G12</f>
        <v>260618</v>
      </c>
      <c r="H61" s="95">
        <f>H59-H15-H29-H30-H37-H35-H14-H12</f>
        <v>247377.73890330395</v>
      </c>
      <c r="I61" s="95">
        <f>I59-I15-I29-I30-I37-I35-I14-I12</f>
        <v>229382.88313000003</v>
      </c>
      <c r="J61" s="95">
        <f>J59-J15-J29-J30-J37-J35-J14-J12</f>
        <v>251925.00000000003</v>
      </c>
      <c r="K61" s="95">
        <f>K59-K15-K29-K30-K37-K35-K14-K12</f>
        <v>307827.78018000006</v>
      </c>
      <c r="L61" s="95">
        <f>L59-L15-L29-L30-L37-L35-L14-L12</f>
        <v>195148.6389666939</v>
      </c>
      <c r="M61" s="95">
        <f>M59-M15-M29-M30-M37-M35-M14-M12</f>
        <v>181424.70000000004</v>
      </c>
      <c r="N61" s="95">
        <f>N59-N15-N29-N30-N37-N35-N14-N12</f>
        <v>156845.753326737</v>
      </c>
      <c r="O61" s="95">
        <f>O59-O15-O29-O30-O37-O35-O14-O12</f>
        <v>216223.88968000008</v>
      </c>
      <c r="P61" s="95">
        <f>P59-P15-P29-P30-P37-P35-P14-P12</f>
        <v>167796.59234</v>
      </c>
      <c r="Q61" s="95">
        <f>Q59-Q15-Q29-Q30-Q37-Q35-Q14-Q12</f>
        <v>165620.5550299999</v>
      </c>
    </row>
    <row r="62" spans="2:17" ht="15">
      <c r="B62" s="10" t="s">
        <v>129</v>
      </c>
      <c r="C62" s="13">
        <f>C61/C11</f>
        <v>0.3947051486085423</v>
      </c>
      <c r="D62" s="13">
        <f>D61/D11</f>
        <v>0.4110088944169346</v>
      </c>
      <c r="E62" s="13">
        <f>E61/E11</f>
        <v>0.38922179237807397</v>
      </c>
      <c r="F62" s="13">
        <f>F61/F11</f>
        <v>0.5051377763951758</v>
      </c>
      <c r="G62" s="13">
        <f>G61/G11</f>
        <v>0.5459374875622411</v>
      </c>
      <c r="H62" s="13">
        <f>H61/H11</f>
        <v>0.5265383879819747</v>
      </c>
      <c r="I62" s="13">
        <f>I61/I11</f>
        <v>0.4780339773935993</v>
      </c>
      <c r="J62" s="13">
        <f>J61/J11</f>
        <v>0.4924546005434252</v>
      </c>
      <c r="K62" s="73">
        <f>K61/K11</f>
        <v>0.5355644641211924</v>
      </c>
      <c r="L62" s="73">
        <f>L61/L11</f>
        <v>0.4435982718906849</v>
      </c>
      <c r="M62" s="99">
        <f>M61/M11</f>
        <v>0.41751583363960043</v>
      </c>
      <c r="N62" s="99">
        <f>N61/N11</f>
        <v>0.3693839016496462</v>
      </c>
      <c r="O62" s="99">
        <f>O61/O11</f>
        <v>0.4403406207831659</v>
      </c>
      <c r="P62" s="73">
        <f>P61/P11</f>
        <v>0.46077230174992684</v>
      </c>
      <c r="Q62" s="73">
        <f>Q61/Q11</f>
        <v>0.45565924719958373</v>
      </c>
    </row>
    <row r="64" spans="13:17" ht="15">
      <c r="M64" s="102"/>
      <c r="N64" s="102"/>
      <c r="O64" s="102"/>
      <c r="P64" s="102"/>
      <c r="Q64" s="102"/>
    </row>
  </sheetData>
  <mergeCells count="1">
    <mergeCell ref="C2:Q2"/>
  </mergeCells>
  <printOptions/>
  <pageMargins left="0.7" right="0.7" top="0.75" bottom="0.75" header="0.3" footer="0.3"/>
  <pageSetup horizontalDpi="300" verticalDpi="300" orientation="portrait" r:id="rId1"/>
  <customProperties>
    <customPr name="EpmWorksheetKeyString_GUID" r:id="rId2"/>
    <customPr name="FPMExcelClientCellBasedFunctionStatus" r:id="rId3"/>
  </customProperties>
  <ignoredErrors>
    <ignoredError sqref="C11:I11 C16:L16 J11:M11 M16:N16 N11:O11 M21:N21 P11 P16 O16 Q16:R16 P21 O21 Q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5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5"/>
  <cols>
    <col min="1" max="1" width="4.8515625" style="1" customWidth="1"/>
    <col min="2" max="2" width="9.140625" style="1" customWidth="1"/>
    <col min="3" max="3" width="27.8515625" style="1" customWidth="1"/>
    <col min="4" max="17" width="8.7109375" style="1" customWidth="1"/>
    <col min="18" max="18" width="9.57421875" style="1" bestFit="1" customWidth="1"/>
    <col min="19" max="19" width="11.140625" style="1" bestFit="1" customWidth="1"/>
    <col min="20" max="16384" width="9.140625" style="1" customWidth="1"/>
  </cols>
  <sheetData>
    <row r="2" spans="4:18" ht="14.25" customHeight="1">
      <c r="D2" s="105" t="s">
        <v>82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2:18" ht="15">
      <c r="B3" s="2" t="s">
        <v>103</v>
      </c>
      <c r="C3" s="51"/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3">
        <v>2014</v>
      </c>
      <c r="L3" s="3">
        <v>2015</v>
      </c>
      <c r="M3" s="3">
        <v>2016</v>
      </c>
      <c r="N3" s="3">
        <v>2017</v>
      </c>
      <c r="O3" s="3">
        <v>2018</v>
      </c>
      <c r="P3" s="3">
        <v>2019</v>
      </c>
      <c r="Q3" s="3" t="s">
        <v>133</v>
      </c>
      <c r="R3" s="3" t="s">
        <v>138</v>
      </c>
    </row>
    <row r="4" spans="2:11" ht="15">
      <c r="B4" s="52" t="s">
        <v>45</v>
      </c>
      <c r="C4" s="53"/>
      <c r="D4" s="53"/>
      <c r="E4" s="53"/>
      <c r="F4" s="54"/>
      <c r="G4" s="53"/>
      <c r="H4" s="7"/>
      <c r="I4" s="7"/>
      <c r="J4" s="7"/>
      <c r="K4" s="7"/>
    </row>
    <row r="5" spans="2:11" ht="15">
      <c r="B5" s="52" t="s">
        <v>46</v>
      </c>
      <c r="C5" s="53"/>
      <c r="D5" s="53"/>
      <c r="E5" s="55"/>
      <c r="F5" s="56"/>
      <c r="G5" s="55"/>
      <c r="H5" s="55"/>
      <c r="I5" s="55"/>
      <c r="J5" s="55"/>
      <c r="K5" s="55"/>
    </row>
    <row r="6" spans="2:18" ht="15">
      <c r="B6" s="53"/>
      <c r="C6" s="53" t="s">
        <v>47</v>
      </c>
      <c r="D6" s="26">
        <v>1635190</v>
      </c>
      <c r="E6" s="26">
        <v>1635482</v>
      </c>
      <c r="F6" s="57">
        <v>1699940</v>
      </c>
      <c r="G6" s="57">
        <v>1725633</v>
      </c>
      <c r="H6" s="57">
        <v>1913195</v>
      </c>
      <c r="I6" s="57">
        <v>2197235</v>
      </c>
      <c r="J6" s="57">
        <v>2347187</v>
      </c>
      <c r="K6" s="57">
        <v>2378228</v>
      </c>
      <c r="L6" s="57">
        <v>2483393</v>
      </c>
      <c r="M6" s="57">
        <v>2623594</v>
      </c>
      <c r="N6" s="57">
        <v>2368379.895214674</v>
      </c>
      <c r="O6" s="57">
        <v>1826590.53453876</v>
      </c>
      <c r="P6" s="57">
        <v>1865352.0436143773</v>
      </c>
      <c r="Q6" s="57">
        <v>1846727.5598840734</v>
      </c>
      <c r="R6" s="57">
        <v>1895630.39348</v>
      </c>
    </row>
    <row r="7" spans="2:18" ht="15">
      <c r="B7" s="53"/>
      <c r="C7" s="53" t="s">
        <v>104</v>
      </c>
      <c r="D7" s="26">
        <v>0</v>
      </c>
      <c r="E7" s="26">
        <v>0</v>
      </c>
      <c r="F7" s="57">
        <v>0</v>
      </c>
      <c r="G7" s="57">
        <v>0</v>
      </c>
      <c r="H7" s="57">
        <v>0</v>
      </c>
      <c r="I7" s="57">
        <v>1557</v>
      </c>
      <c r="J7" s="57">
        <v>1557</v>
      </c>
      <c r="K7" s="57">
        <v>1557</v>
      </c>
      <c r="L7" s="57">
        <v>1094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</row>
    <row r="8" spans="2:21" ht="15">
      <c r="B8" s="53"/>
      <c r="C8" s="53" t="s">
        <v>48</v>
      </c>
      <c r="D8" s="26">
        <v>13247</v>
      </c>
      <c r="E8" s="26">
        <v>13287</v>
      </c>
      <c r="F8" s="57">
        <v>9926</v>
      </c>
      <c r="G8" s="57">
        <v>9926</v>
      </c>
      <c r="H8" s="57">
        <v>6838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U8" s="57">
        <v>0</v>
      </c>
    </row>
    <row r="9" spans="2:18" ht="15">
      <c r="B9" s="53"/>
      <c r="C9" s="53" t="s">
        <v>112</v>
      </c>
      <c r="D9" s="26">
        <v>0</v>
      </c>
      <c r="E9" s="26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35717</v>
      </c>
      <c r="N9" s="57">
        <v>18113.438660137996</v>
      </c>
      <c r="O9" s="57">
        <v>20479.9753268705</v>
      </c>
      <c r="P9" s="57">
        <v>24133.20939</v>
      </c>
      <c r="Q9" s="57">
        <v>24287.021969999998</v>
      </c>
      <c r="R9" s="57">
        <v>0</v>
      </c>
    </row>
    <row r="10" spans="2:18" ht="15">
      <c r="B10" s="53"/>
      <c r="C10" s="53" t="s">
        <v>105</v>
      </c>
      <c r="D10" s="26">
        <v>0</v>
      </c>
      <c r="E10" s="26">
        <v>0</v>
      </c>
      <c r="F10" s="57">
        <v>0</v>
      </c>
      <c r="G10" s="57">
        <v>0</v>
      </c>
      <c r="H10" s="57">
        <v>0</v>
      </c>
      <c r="I10" s="57">
        <v>0</v>
      </c>
      <c r="J10" s="57">
        <v>46</v>
      </c>
      <c r="K10" s="57">
        <v>46</v>
      </c>
      <c r="L10" s="57">
        <v>46</v>
      </c>
      <c r="M10" s="57">
        <v>46</v>
      </c>
      <c r="N10" s="57">
        <v>46.145</v>
      </c>
      <c r="O10" s="57">
        <v>46.144979999935025</v>
      </c>
      <c r="P10" s="57">
        <v>46.14505999996211</v>
      </c>
      <c r="Q10" s="57">
        <v>46.145</v>
      </c>
      <c r="R10" s="57">
        <v>46.145</v>
      </c>
    </row>
    <row r="11" spans="2:18" ht="15">
      <c r="B11" s="53"/>
      <c r="C11" s="53" t="s">
        <v>49</v>
      </c>
      <c r="D11" s="58">
        <v>9309</v>
      </c>
      <c r="E11" s="58">
        <v>14454</v>
      </c>
      <c r="F11" s="58">
        <v>12817</v>
      </c>
      <c r="G11" s="58">
        <v>136375</v>
      </c>
      <c r="H11" s="58">
        <v>276039</v>
      </c>
      <c r="I11" s="58">
        <v>280884</v>
      </c>
      <c r="J11" s="58">
        <v>180862</v>
      </c>
      <c r="K11" s="58">
        <v>170144</v>
      </c>
      <c r="L11" s="58">
        <v>147952</v>
      </c>
      <c r="M11" s="58">
        <v>147519</v>
      </c>
      <c r="N11" s="58">
        <v>123515.78819318797</v>
      </c>
      <c r="O11" s="58">
        <v>97478.9855166042</v>
      </c>
      <c r="P11" s="58">
        <v>93742.75366600002</v>
      </c>
      <c r="Q11" s="58">
        <v>94407.94548</v>
      </c>
      <c r="R11" s="58">
        <v>98293.89728</v>
      </c>
    </row>
    <row r="12" spans="2:18" ht="15">
      <c r="B12" s="59" t="s">
        <v>50</v>
      </c>
      <c r="C12" s="60"/>
      <c r="D12" s="61">
        <f aca="true" t="shared" si="0" ref="D12:K12">SUM(D6:D11)</f>
        <v>1657746</v>
      </c>
      <c r="E12" s="61">
        <f t="shared" si="0"/>
        <v>1663223</v>
      </c>
      <c r="F12" s="61">
        <f t="shared" si="0"/>
        <v>1722683</v>
      </c>
      <c r="G12" s="61">
        <f t="shared" si="0"/>
        <v>1871934</v>
      </c>
      <c r="H12" s="61">
        <f t="shared" si="0"/>
        <v>2196072</v>
      </c>
      <c r="I12" s="61">
        <f t="shared" si="0"/>
        <v>2479676</v>
      </c>
      <c r="J12" s="61">
        <f t="shared" si="0"/>
        <v>2529652</v>
      </c>
      <c r="K12" s="61">
        <f t="shared" si="0"/>
        <v>2549975</v>
      </c>
      <c r="L12" s="61">
        <f>SUM(L6:L11)</f>
        <v>2632485</v>
      </c>
      <c r="M12" s="61">
        <f>SUM(M6:M11)</f>
        <v>2806876</v>
      </c>
      <c r="N12" s="61">
        <f aca="true" t="shared" si="1" ref="N12">SUM(N6:N11)</f>
        <v>2510055.267068</v>
      </c>
      <c r="O12" s="61">
        <f>SUM(O6:O11)</f>
        <v>1944595.6403622348</v>
      </c>
      <c r="P12" s="61">
        <f>SUM(P6:P11)</f>
        <v>1983274.1517303772</v>
      </c>
      <c r="Q12" s="61">
        <f>SUM(Q6:Q11)</f>
        <v>1965468.6723340733</v>
      </c>
      <c r="R12" s="61">
        <f>SUM(R6:R11)</f>
        <v>1993970.43576</v>
      </c>
    </row>
    <row r="13" spans="2:18" ht="15">
      <c r="B13" s="52" t="s">
        <v>51</v>
      </c>
      <c r="C13" s="53"/>
      <c r="D13" s="26"/>
      <c r="E13" s="26"/>
      <c r="F13" s="57"/>
      <c r="G13" s="57"/>
      <c r="H13" s="26"/>
      <c r="I13" s="26"/>
      <c r="J13" s="26"/>
      <c r="K13" s="26"/>
      <c r="L13" s="23"/>
      <c r="M13" s="23"/>
      <c r="N13" s="23"/>
      <c r="O13" s="103"/>
      <c r="P13" s="103"/>
      <c r="Q13" s="23"/>
      <c r="R13" s="23"/>
    </row>
    <row r="14" spans="2:18" ht="15">
      <c r="B14" s="52"/>
      <c r="C14" s="53" t="s">
        <v>52</v>
      </c>
      <c r="D14" s="26">
        <v>27858</v>
      </c>
      <c r="E14" s="26">
        <v>33734</v>
      </c>
      <c r="F14" s="57">
        <v>23725</v>
      </c>
      <c r="G14" s="57">
        <v>17992</v>
      </c>
      <c r="H14" s="57">
        <v>23737</v>
      </c>
      <c r="I14" s="57">
        <v>35571</v>
      </c>
      <c r="J14" s="57">
        <v>43059</v>
      </c>
      <c r="K14" s="57">
        <v>34008</v>
      </c>
      <c r="L14" s="57">
        <v>34768</v>
      </c>
      <c r="M14" s="57">
        <v>29752</v>
      </c>
      <c r="N14" s="57">
        <v>32806.654897412045</v>
      </c>
      <c r="O14" s="57">
        <v>32881.64552699578</v>
      </c>
      <c r="P14" s="57">
        <v>40224.4</v>
      </c>
      <c r="Q14" s="57">
        <v>34256.54156359996</v>
      </c>
      <c r="R14" s="57">
        <v>36746.4885</v>
      </c>
    </row>
    <row r="15" spans="2:18" ht="15">
      <c r="B15" s="52"/>
      <c r="C15" s="53" t="s">
        <v>112</v>
      </c>
      <c r="D15" s="26">
        <v>0</v>
      </c>
      <c r="E15" s="62">
        <v>0</v>
      </c>
      <c r="F15" s="57">
        <v>0</v>
      </c>
      <c r="G15" s="62">
        <v>0</v>
      </c>
      <c r="H15" s="56">
        <v>0</v>
      </c>
      <c r="I15" s="57">
        <v>0</v>
      </c>
      <c r="J15" s="57">
        <v>0</v>
      </c>
      <c r="K15" s="57">
        <v>0</v>
      </c>
      <c r="L15" s="57">
        <v>38341</v>
      </c>
      <c r="M15" s="57">
        <v>3974</v>
      </c>
      <c r="N15" s="57">
        <v>0</v>
      </c>
      <c r="O15" s="57">
        <v>-0.019560138000088045</v>
      </c>
      <c r="P15" s="57">
        <v>0</v>
      </c>
      <c r="Q15" s="57">
        <v>0</v>
      </c>
      <c r="R15" s="57">
        <v>29860.00702</v>
      </c>
    </row>
    <row r="16" spans="2:18" ht="15">
      <c r="B16" s="52"/>
      <c r="C16" s="53" t="s">
        <v>53</v>
      </c>
      <c r="D16" s="26"/>
      <c r="E16" s="62">
        <v>0</v>
      </c>
      <c r="F16" s="57">
        <v>4615</v>
      </c>
      <c r="G16" s="62">
        <v>0</v>
      </c>
      <c r="H16" s="56">
        <v>511</v>
      </c>
      <c r="I16" s="57">
        <v>0</v>
      </c>
      <c r="J16" s="57">
        <v>11689</v>
      </c>
      <c r="K16" s="57">
        <v>10924</v>
      </c>
      <c r="L16" s="57">
        <v>10993</v>
      </c>
      <c r="M16" s="57">
        <v>7129</v>
      </c>
      <c r="N16" s="57">
        <v>2360.0538144349885</v>
      </c>
      <c r="O16" s="57">
        <v>3899.075664800004</v>
      </c>
      <c r="P16" s="57">
        <v>6382.82829</v>
      </c>
      <c r="Q16" s="57">
        <v>0</v>
      </c>
      <c r="R16" s="57">
        <v>0</v>
      </c>
    </row>
    <row r="17" spans="2:18" ht="15">
      <c r="B17" s="52"/>
      <c r="C17" s="53" t="s">
        <v>54</v>
      </c>
      <c r="D17" s="26">
        <v>7968</v>
      </c>
      <c r="E17" s="26">
        <v>19220</v>
      </c>
      <c r="F17" s="57">
        <v>22194</v>
      </c>
      <c r="G17" s="57">
        <v>26913</v>
      </c>
      <c r="H17" s="57">
        <v>27355</v>
      </c>
      <c r="I17" s="57">
        <v>39253</v>
      </c>
      <c r="J17" s="57">
        <v>52402</v>
      </c>
      <c r="K17" s="57">
        <v>53944</v>
      </c>
      <c r="L17" s="57">
        <v>70645</v>
      </c>
      <c r="M17" s="57">
        <v>99649</v>
      </c>
      <c r="N17" s="57">
        <v>73614</v>
      </c>
      <c r="O17" s="57">
        <v>40911.90202622104</v>
      </c>
      <c r="P17" s="57">
        <v>24336.5617467366</v>
      </c>
      <c r="Q17" s="57">
        <v>40910.38131520011</v>
      </c>
      <c r="R17" s="57">
        <v>27144.763473202</v>
      </c>
    </row>
    <row r="18" spans="2:18" ht="15">
      <c r="B18" s="52"/>
      <c r="C18" s="53" t="s">
        <v>55</v>
      </c>
      <c r="D18" s="26">
        <v>33178</v>
      </c>
      <c r="E18" s="26">
        <v>28555</v>
      </c>
      <c r="F18" s="57">
        <v>35061</v>
      </c>
      <c r="G18" s="57">
        <v>42665</v>
      </c>
      <c r="H18" s="57">
        <v>27714</v>
      </c>
      <c r="I18" s="57">
        <v>61648</v>
      </c>
      <c r="J18" s="57">
        <v>39429</v>
      </c>
      <c r="K18" s="57">
        <v>18547</v>
      </c>
      <c r="L18" s="57">
        <v>11901</v>
      </c>
      <c r="M18" s="57">
        <v>350</v>
      </c>
      <c r="N18" s="57">
        <v>383.12212999997973</v>
      </c>
      <c r="O18" s="57">
        <v>415.478990000008</v>
      </c>
      <c r="P18" s="57">
        <v>1369.47580000002</v>
      </c>
      <c r="Q18" s="57">
        <v>2032.1842000000054</v>
      </c>
      <c r="R18" s="57">
        <v>1843.55991</v>
      </c>
    </row>
    <row r="19" spans="2:18" ht="15">
      <c r="B19" s="53"/>
      <c r="C19" s="53" t="s">
        <v>56</v>
      </c>
      <c r="D19" s="26">
        <v>4211</v>
      </c>
      <c r="E19" s="26">
        <v>3196</v>
      </c>
      <c r="F19" s="57">
        <v>1361</v>
      </c>
      <c r="G19" s="57">
        <v>335855</v>
      </c>
      <c r="H19" s="57">
        <v>64516</v>
      </c>
      <c r="I19" s="57">
        <v>115075.7537628845</v>
      </c>
      <c r="J19" s="57">
        <v>208996</v>
      </c>
      <c r="K19" s="57">
        <v>300983</v>
      </c>
      <c r="L19" s="57">
        <v>294784</v>
      </c>
      <c r="M19" s="57">
        <v>277953</v>
      </c>
      <c r="N19" s="57">
        <v>243018.10528999998</v>
      </c>
      <c r="O19" s="57">
        <v>241307.872338286</v>
      </c>
      <c r="P19" s="57">
        <v>257975.57781</v>
      </c>
      <c r="Q19" s="57">
        <v>246616.33743999962</v>
      </c>
      <c r="R19" s="57">
        <v>293017.46819475</v>
      </c>
    </row>
    <row r="20" spans="2:18" ht="15">
      <c r="B20" s="7"/>
      <c r="C20" s="53" t="s">
        <v>57</v>
      </c>
      <c r="D20" s="26">
        <v>0</v>
      </c>
      <c r="E20" s="26">
        <v>0</v>
      </c>
      <c r="F20" s="57">
        <v>0</v>
      </c>
      <c r="G20" s="57">
        <v>38021</v>
      </c>
      <c r="H20" s="57">
        <v>76449</v>
      </c>
      <c r="I20" s="57">
        <v>100321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</row>
    <row r="21" spans="2:18" ht="15">
      <c r="B21" s="7"/>
      <c r="C21" s="53" t="s">
        <v>58</v>
      </c>
      <c r="D21" s="26">
        <v>9868</v>
      </c>
      <c r="E21" s="26">
        <v>0</v>
      </c>
      <c r="F21" s="57">
        <v>0</v>
      </c>
      <c r="G21" s="57">
        <v>0</v>
      </c>
      <c r="H21" s="26">
        <v>0</v>
      </c>
      <c r="I21" s="63">
        <v>0</v>
      </c>
      <c r="J21" s="63">
        <v>0</v>
      </c>
      <c r="K21" s="63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</row>
    <row r="22" spans="2:18" ht="15">
      <c r="B22" s="59" t="s">
        <v>59</v>
      </c>
      <c r="C22" s="60"/>
      <c r="D22" s="64">
        <f aca="true" t="shared" si="2" ref="D22:L22">SUM(D14:D21)</f>
        <v>83083</v>
      </c>
      <c r="E22" s="64">
        <f t="shared" si="2"/>
        <v>84705</v>
      </c>
      <c r="F22" s="64">
        <f t="shared" si="2"/>
        <v>86956</v>
      </c>
      <c r="G22" s="64">
        <f t="shared" si="2"/>
        <v>461446</v>
      </c>
      <c r="H22" s="64">
        <f t="shared" si="2"/>
        <v>220282</v>
      </c>
      <c r="I22" s="64">
        <f t="shared" si="2"/>
        <v>351868.75376288453</v>
      </c>
      <c r="J22" s="64">
        <f t="shared" si="2"/>
        <v>355575</v>
      </c>
      <c r="K22" s="64">
        <f t="shared" si="2"/>
        <v>418406</v>
      </c>
      <c r="L22" s="64">
        <f t="shared" si="2"/>
        <v>461432</v>
      </c>
      <c r="M22" s="64">
        <f aca="true" t="shared" si="3" ref="M22:N22">SUM(M14:M21)</f>
        <v>418807</v>
      </c>
      <c r="N22" s="64">
        <f t="shared" si="3"/>
        <v>352181.936131847</v>
      </c>
      <c r="O22" s="64">
        <f>SUM(O14:O21)</f>
        <v>319415.9549861648</v>
      </c>
      <c r="P22" s="64">
        <f>SUM(P14:P21)</f>
        <v>330288.8436467366</v>
      </c>
      <c r="Q22" s="64">
        <f>SUM(Q14:Q21)</f>
        <v>323815.4445187997</v>
      </c>
      <c r="R22" s="64">
        <f>SUM(R14:R21)</f>
        <v>388612.28709795204</v>
      </c>
    </row>
    <row r="23" spans="2:18" ht="12.75" thickBot="1">
      <c r="B23" s="65" t="s">
        <v>60</v>
      </c>
      <c r="C23" s="66"/>
      <c r="D23" s="67">
        <f aca="true" t="shared" si="4" ref="D23:L23">D12+D22</f>
        <v>1740829</v>
      </c>
      <c r="E23" s="67">
        <f t="shared" si="4"/>
        <v>1747928</v>
      </c>
      <c r="F23" s="67">
        <f t="shared" si="4"/>
        <v>1809639</v>
      </c>
      <c r="G23" s="67">
        <f t="shared" si="4"/>
        <v>2333380</v>
      </c>
      <c r="H23" s="67">
        <f t="shared" si="4"/>
        <v>2416354</v>
      </c>
      <c r="I23" s="67">
        <f t="shared" si="4"/>
        <v>2831544.7537628845</v>
      </c>
      <c r="J23" s="67">
        <f t="shared" si="4"/>
        <v>2885227</v>
      </c>
      <c r="K23" s="67">
        <f t="shared" si="4"/>
        <v>2968381</v>
      </c>
      <c r="L23" s="67">
        <f t="shared" si="4"/>
        <v>3093917</v>
      </c>
      <c r="M23" s="67">
        <f aca="true" t="shared" si="5" ref="M23:N23">M12+M22</f>
        <v>3225683</v>
      </c>
      <c r="N23" s="67">
        <f t="shared" si="5"/>
        <v>2862237.203199847</v>
      </c>
      <c r="O23" s="67">
        <f>O12+O22</f>
        <v>2264011.5953483996</v>
      </c>
      <c r="P23" s="67">
        <f>P12+P22</f>
        <v>2313562.995377114</v>
      </c>
      <c r="Q23" s="67">
        <f>Q12+Q22</f>
        <v>2289284.116852873</v>
      </c>
      <c r="R23" s="67">
        <f>R12+R22</f>
        <v>2382582.722857952</v>
      </c>
    </row>
    <row r="24" spans="2:18" ht="15">
      <c r="B24" s="53"/>
      <c r="C24" s="53"/>
      <c r="D24" s="26"/>
      <c r="E24" s="26"/>
      <c r="F24" s="57"/>
      <c r="G24" s="57"/>
      <c r="H24" s="26"/>
      <c r="I24" s="26"/>
      <c r="J24" s="26"/>
      <c r="K24" s="26"/>
      <c r="L24" s="23"/>
      <c r="M24" s="23"/>
      <c r="N24" s="23"/>
      <c r="O24" s="23"/>
      <c r="P24" s="23"/>
      <c r="Q24" s="23"/>
      <c r="R24" s="23"/>
    </row>
    <row r="25" spans="2:18" ht="15">
      <c r="B25" s="52" t="s">
        <v>61</v>
      </c>
      <c r="C25" s="53"/>
      <c r="D25" s="26"/>
      <c r="E25" s="26"/>
      <c r="F25" s="57"/>
      <c r="G25" s="57"/>
      <c r="H25" s="26"/>
      <c r="I25" s="26"/>
      <c r="J25" s="26"/>
      <c r="K25" s="26"/>
      <c r="L25" s="23"/>
      <c r="M25" s="23"/>
      <c r="N25" s="23"/>
      <c r="O25" s="23"/>
      <c r="P25" s="23"/>
      <c r="Q25" s="23"/>
      <c r="R25" s="23"/>
    </row>
    <row r="26" spans="2:18" ht="15">
      <c r="B26" s="52" t="s">
        <v>62</v>
      </c>
      <c r="C26" s="53"/>
      <c r="D26" s="26"/>
      <c r="E26" s="26"/>
      <c r="F26" s="57"/>
      <c r="G26" s="57"/>
      <c r="H26" s="26"/>
      <c r="I26" s="26"/>
      <c r="J26" s="26"/>
      <c r="K26" s="26"/>
      <c r="L26" s="23"/>
      <c r="M26" s="23"/>
      <c r="N26" s="23"/>
      <c r="O26" s="23"/>
      <c r="P26" s="23"/>
      <c r="Q26" s="23"/>
      <c r="R26" s="23"/>
    </row>
    <row r="27" spans="2:19" ht="15">
      <c r="B27" s="53"/>
      <c r="C27" s="53" t="s">
        <v>63</v>
      </c>
      <c r="D27" s="26">
        <v>935588</v>
      </c>
      <c r="E27" s="26">
        <v>933635</v>
      </c>
      <c r="F27" s="57">
        <v>967207</v>
      </c>
      <c r="G27" s="57">
        <v>985376</v>
      </c>
      <c r="H27" s="57">
        <v>1000463</v>
      </c>
      <c r="I27" s="57">
        <v>1049751</v>
      </c>
      <c r="J27" s="57">
        <v>1050075</v>
      </c>
      <c r="K27" s="57">
        <v>1052202</v>
      </c>
      <c r="L27" s="57">
        <v>1052605</v>
      </c>
      <c r="M27" s="57">
        <v>1053004</v>
      </c>
      <c r="N27" s="57">
        <v>1053271.0050499998</v>
      </c>
      <c r="O27" s="57">
        <v>1053713.6245499998</v>
      </c>
      <c r="P27" s="57">
        <v>1053371.02498</v>
      </c>
      <c r="Q27" s="57">
        <v>1053335.0177499999</v>
      </c>
      <c r="R27" s="57">
        <v>1053811.4064</v>
      </c>
      <c r="S27" s="104"/>
    </row>
    <row r="28" spans="2:19" ht="15">
      <c r="B28" s="53"/>
      <c r="C28" s="53" t="s">
        <v>64</v>
      </c>
      <c r="D28" s="26">
        <v>9397</v>
      </c>
      <c r="E28" s="26">
        <v>33752</v>
      </c>
      <c r="F28" s="57">
        <v>25311</v>
      </c>
      <c r="G28" s="57">
        <v>35404</v>
      </c>
      <c r="H28" s="57">
        <v>38043</v>
      </c>
      <c r="I28" s="57">
        <v>31673</v>
      </c>
      <c r="J28" s="57">
        <v>31673</v>
      </c>
      <c r="K28" s="57">
        <v>34214</v>
      </c>
      <c r="L28" s="57">
        <v>34214</v>
      </c>
      <c r="M28" s="57">
        <v>98312</v>
      </c>
      <c r="N28" s="57">
        <v>98191.91214</v>
      </c>
      <c r="O28" s="57">
        <v>100244.41773</v>
      </c>
      <c r="P28" s="57">
        <v>100322.05257</v>
      </c>
      <c r="Q28" s="57">
        <v>100321.89941</v>
      </c>
      <c r="R28" s="57">
        <v>100322.45257</v>
      </c>
      <c r="S28" s="104"/>
    </row>
    <row r="29" spans="2:19" ht="15">
      <c r="B29" s="53"/>
      <c r="C29" s="53" t="s">
        <v>65</v>
      </c>
      <c r="D29" s="26">
        <v>484332.05</v>
      </c>
      <c r="E29" s="26">
        <v>576357</v>
      </c>
      <c r="F29" s="57">
        <v>556165</v>
      </c>
      <c r="G29" s="57">
        <v>612261</v>
      </c>
      <c r="H29" s="57">
        <v>763502</v>
      </c>
      <c r="I29" s="57">
        <v>449376.2</v>
      </c>
      <c r="J29" s="57">
        <v>487379</v>
      </c>
      <c r="K29" s="57">
        <v>476335</v>
      </c>
      <c r="L29" s="57">
        <v>384391.47</v>
      </c>
      <c r="M29" s="57">
        <v>447960</v>
      </c>
      <c r="N29" s="57">
        <v>93385.1247332462</v>
      </c>
      <c r="O29" s="57">
        <v>-624742.402036712</v>
      </c>
      <c r="P29" s="57">
        <v>-630327.924626196</v>
      </c>
      <c r="Q29" s="57">
        <v>-688605.873569097</v>
      </c>
      <c r="R29" s="57">
        <v>-748037.003637465</v>
      </c>
      <c r="S29" s="104"/>
    </row>
    <row r="30" spans="2:18" ht="15">
      <c r="B30" s="59" t="s">
        <v>66</v>
      </c>
      <c r="C30" s="60"/>
      <c r="D30" s="64">
        <f aca="true" t="shared" si="6" ref="D30:K30">SUM(D27:D29)</f>
        <v>1429317.05</v>
      </c>
      <c r="E30" s="64">
        <f t="shared" si="6"/>
        <v>1543744</v>
      </c>
      <c r="F30" s="64">
        <f t="shared" si="6"/>
        <v>1548683</v>
      </c>
      <c r="G30" s="64">
        <f t="shared" si="6"/>
        <v>1633041</v>
      </c>
      <c r="H30" s="64">
        <f>SUM(H27:H29)</f>
        <v>1802008</v>
      </c>
      <c r="I30" s="64">
        <f t="shared" si="6"/>
        <v>1530800.2</v>
      </c>
      <c r="J30" s="64">
        <f t="shared" si="6"/>
        <v>1569127</v>
      </c>
      <c r="K30" s="64">
        <f t="shared" si="6"/>
        <v>1562751</v>
      </c>
      <c r="L30" s="64">
        <f>SUM(L27:L29)</f>
        <v>1471210.47</v>
      </c>
      <c r="M30" s="64">
        <f aca="true" t="shared" si="7" ref="M30:N30">SUM(M27:M29)</f>
        <v>1599276</v>
      </c>
      <c r="N30" s="64">
        <f t="shared" si="7"/>
        <v>1244848.0419232459</v>
      </c>
      <c r="O30" s="64">
        <f>SUM(O27:O29)</f>
        <v>529215.6402432879</v>
      </c>
      <c r="P30" s="64">
        <f>SUM(P27:P29)</f>
        <v>523365.152923804</v>
      </c>
      <c r="Q30" s="64">
        <f>SUM(Q27:Q29)</f>
        <v>465051.04359090293</v>
      </c>
      <c r="R30" s="64">
        <f>SUM(R27:R29)</f>
        <v>406096.855332535</v>
      </c>
    </row>
    <row r="31" spans="2:18" ht="15">
      <c r="B31" s="52" t="s">
        <v>67</v>
      </c>
      <c r="C31" s="53"/>
      <c r="D31" s="26"/>
      <c r="E31" s="26"/>
      <c r="F31" s="57"/>
      <c r="G31" s="57"/>
      <c r="H31" s="26"/>
      <c r="I31" s="26"/>
      <c r="J31" s="26"/>
      <c r="K31" s="26"/>
      <c r="L31" s="23"/>
      <c r="M31" s="23"/>
      <c r="N31" s="23"/>
      <c r="O31" s="23"/>
      <c r="P31" s="23"/>
      <c r="Q31" s="23"/>
      <c r="R31" s="23"/>
    </row>
    <row r="32" spans="2:18" ht="15">
      <c r="B32" s="53"/>
      <c r="C32" s="53" t="s">
        <v>68</v>
      </c>
      <c r="D32" s="68">
        <v>7068</v>
      </c>
      <c r="E32" s="68">
        <v>3701</v>
      </c>
      <c r="F32" s="57">
        <v>24900</v>
      </c>
      <c r="G32" s="57">
        <v>438383</v>
      </c>
      <c r="H32" s="57">
        <v>414063</v>
      </c>
      <c r="I32" s="57">
        <v>870934</v>
      </c>
      <c r="J32" s="57">
        <v>913194</v>
      </c>
      <c r="K32" s="57">
        <v>929373</v>
      </c>
      <c r="L32" s="57">
        <v>1193301</v>
      </c>
      <c r="M32" s="57">
        <v>1361602</v>
      </c>
      <c r="N32" s="57">
        <v>1374362.66257</v>
      </c>
      <c r="O32" s="57">
        <v>1336665.3979500001</v>
      </c>
      <c r="P32" s="62">
        <v>1500687.16895</v>
      </c>
      <c r="Q32" s="57">
        <v>1552289.554</v>
      </c>
      <c r="R32" s="57">
        <v>1715339.3283499999</v>
      </c>
    </row>
    <row r="33" spans="2:18" ht="15">
      <c r="B33" s="53"/>
      <c r="C33" s="53" t="s">
        <v>83</v>
      </c>
      <c r="D33" s="68">
        <v>0</v>
      </c>
      <c r="E33" s="68">
        <v>0</v>
      </c>
      <c r="F33" s="57">
        <v>0</v>
      </c>
      <c r="G33" s="57">
        <v>0</v>
      </c>
      <c r="H33" s="57">
        <v>0</v>
      </c>
      <c r="I33" s="57">
        <v>231592</v>
      </c>
      <c r="J33" s="57">
        <v>231592</v>
      </c>
      <c r="K33" s="57">
        <v>229377.374</v>
      </c>
      <c r="L33" s="57">
        <v>221788</v>
      </c>
      <c r="M33" s="57">
        <v>73809</v>
      </c>
      <c r="N33" s="57">
        <v>46594</v>
      </c>
      <c r="O33" s="57">
        <v>46593.5735</v>
      </c>
      <c r="P33" s="62">
        <v>46593.0735</v>
      </c>
      <c r="Q33" s="57">
        <v>46593.0735</v>
      </c>
      <c r="R33" s="57">
        <v>46593.0735</v>
      </c>
    </row>
    <row r="34" spans="2:18" ht="15">
      <c r="B34" s="53"/>
      <c r="C34" s="53" t="s">
        <v>69</v>
      </c>
      <c r="D34" s="57">
        <v>0</v>
      </c>
      <c r="E34" s="57">
        <v>0</v>
      </c>
      <c r="F34" s="57">
        <v>28853</v>
      </c>
      <c r="G34" s="57">
        <v>45</v>
      </c>
      <c r="H34" s="57">
        <v>45</v>
      </c>
      <c r="I34" s="57">
        <v>51.553762884344906</v>
      </c>
      <c r="J34" s="57">
        <v>52</v>
      </c>
      <c r="K34" s="57">
        <v>52</v>
      </c>
      <c r="L34" s="57">
        <v>52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</row>
    <row r="35" spans="2:18" ht="15">
      <c r="B35" s="53"/>
      <c r="C35" s="53" t="s">
        <v>70</v>
      </c>
      <c r="D35" s="68">
        <v>106525.95</v>
      </c>
      <c r="E35" s="68">
        <v>81783</v>
      </c>
      <c r="F35" s="57">
        <v>74817</v>
      </c>
      <c r="G35" s="57">
        <v>66521</v>
      </c>
      <c r="H35" s="57">
        <v>60925</v>
      </c>
      <c r="I35" s="57">
        <v>57302</v>
      </c>
      <c r="J35" s="57">
        <v>58436</v>
      </c>
      <c r="K35" s="57">
        <v>59998</v>
      </c>
      <c r="L35" s="57">
        <v>43928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</row>
    <row r="36" spans="2:18" ht="15">
      <c r="B36" s="59" t="s">
        <v>71</v>
      </c>
      <c r="C36" s="60"/>
      <c r="D36" s="64">
        <f aca="true" t="shared" si="8" ref="D36:K36">SUM(D32:D35)</f>
        <v>113593.95</v>
      </c>
      <c r="E36" s="64">
        <f t="shared" si="8"/>
        <v>85484</v>
      </c>
      <c r="F36" s="64">
        <f t="shared" si="8"/>
        <v>128570</v>
      </c>
      <c r="G36" s="64">
        <f t="shared" si="8"/>
        <v>504949</v>
      </c>
      <c r="H36" s="64">
        <f t="shared" si="8"/>
        <v>475033</v>
      </c>
      <c r="I36" s="64">
        <f t="shared" si="8"/>
        <v>1159879.5537628843</v>
      </c>
      <c r="J36" s="64">
        <f t="shared" si="8"/>
        <v>1203274</v>
      </c>
      <c r="K36" s="64">
        <f t="shared" si="8"/>
        <v>1218800.374</v>
      </c>
      <c r="L36" s="64">
        <f>SUM(L32:L35)</f>
        <v>1459069</v>
      </c>
      <c r="M36" s="64">
        <f aca="true" t="shared" si="9" ref="M36:N36">SUM(M32:M35)</f>
        <v>1435411</v>
      </c>
      <c r="N36" s="64">
        <f t="shared" si="9"/>
        <v>1420956.66257</v>
      </c>
      <c r="O36" s="64">
        <f>SUM(O32:O35)</f>
        <v>1383258.97145</v>
      </c>
      <c r="P36" s="64">
        <f>SUM(P32:P35)</f>
        <v>1547280.24245</v>
      </c>
      <c r="Q36" s="64">
        <f>SUM(Q32:Q35)</f>
        <v>1598882.6275</v>
      </c>
      <c r="R36" s="64">
        <f>SUM(R32:R35)</f>
        <v>1761932.4018499998</v>
      </c>
    </row>
    <row r="37" spans="2:18" ht="15">
      <c r="B37" s="52" t="s">
        <v>72</v>
      </c>
      <c r="C37" s="53"/>
      <c r="D37" s="26"/>
      <c r="E37" s="26"/>
      <c r="F37" s="57"/>
      <c r="G37" s="57"/>
      <c r="H37" s="26"/>
      <c r="I37" s="26"/>
      <c r="J37" s="26"/>
      <c r="K37" s="26"/>
      <c r="L37" s="57"/>
      <c r="M37" s="57"/>
      <c r="N37" s="57"/>
      <c r="O37" s="57"/>
      <c r="P37" s="57"/>
      <c r="Q37" s="57"/>
      <c r="R37" s="57"/>
    </row>
    <row r="38" spans="2:18" ht="15">
      <c r="B38" s="52"/>
      <c r="C38" s="53" t="s">
        <v>68</v>
      </c>
      <c r="D38" s="68">
        <v>3832</v>
      </c>
      <c r="E38" s="68">
        <v>18379</v>
      </c>
      <c r="F38" s="57">
        <v>3855</v>
      </c>
      <c r="G38" s="57">
        <v>19259</v>
      </c>
      <c r="H38" s="57">
        <v>18607</v>
      </c>
      <c r="I38" s="57">
        <v>33420</v>
      </c>
      <c r="J38" s="57">
        <v>33747</v>
      </c>
      <c r="K38" s="57">
        <v>87330</v>
      </c>
      <c r="L38" s="57">
        <v>44855</v>
      </c>
      <c r="M38" s="57">
        <v>57172</v>
      </c>
      <c r="N38" s="57">
        <v>58808.98398999999</v>
      </c>
      <c r="O38" s="57">
        <v>134193.96493</v>
      </c>
      <c r="P38" s="57">
        <v>64944.44938</v>
      </c>
      <c r="Q38" s="57">
        <v>38919.99588000001</v>
      </c>
      <c r="R38" s="57">
        <v>42770.7079</v>
      </c>
    </row>
    <row r="39" spans="2:18" ht="15">
      <c r="B39" s="53"/>
      <c r="C39" s="53" t="s">
        <v>84</v>
      </c>
      <c r="D39" s="26">
        <v>32711</v>
      </c>
      <c r="E39" s="26">
        <v>41877</v>
      </c>
      <c r="F39" s="57">
        <v>66035</v>
      </c>
      <c r="G39" s="57">
        <v>61886</v>
      </c>
      <c r="H39" s="57">
        <v>45954</v>
      </c>
      <c r="I39" s="57">
        <v>81645</v>
      </c>
      <c r="J39" s="57">
        <v>56161</v>
      </c>
      <c r="K39" s="57">
        <v>78480</v>
      </c>
      <c r="L39" s="57">
        <v>89258</v>
      </c>
      <c r="M39" s="57">
        <v>109638</v>
      </c>
      <c r="N39" s="57">
        <v>112220.96434570519</v>
      </c>
      <c r="O39" s="57">
        <v>191609.93329906263</v>
      </c>
      <c r="P39" s="57">
        <v>149863.7853043</v>
      </c>
      <c r="Q39" s="57">
        <v>158998.8910666624</v>
      </c>
      <c r="R39" s="57">
        <v>141985.3874104</v>
      </c>
    </row>
    <row r="40" spans="2:18" ht="15">
      <c r="B40" s="53"/>
      <c r="C40" s="53" t="s">
        <v>73</v>
      </c>
      <c r="D40" s="26">
        <v>32389</v>
      </c>
      <c r="E40" s="26">
        <v>25881</v>
      </c>
      <c r="F40" s="57">
        <v>26636</v>
      </c>
      <c r="G40" s="57">
        <v>29241.000000000004</v>
      </c>
      <c r="H40" s="57">
        <v>13188</v>
      </c>
      <c r="I40" s="57">
        <v>12956</v>
      </c>
      <c r="J40" s="57">
        <v>11917</v>
      </c>
      <c r="K40" s="57">
        <v>8466.62599999999</v>
      </c>
      <c r="L40" s="57">
        <v>8009</v>
      </c>
      <c r="M40" s="57">
        <v>8399</v>
      </c>
      <c r="N40" s="57">
        <v>7591.684030000004</v>
      </c>
      <c r="O40" s="57">
        <v>5317.3590300000005</v>
      </c>
      <c r="P40" s="57">
        <v>4895.7703</v>
      </c>
      <c r="Q40" s="57">
        <v>5729.27103</v>
      </c>
      <c r="R40" s="57">
        <v>4735.00443</v>
      </c>
    </row>
    <row r="41" spans="2:18" ht="15">
      <c r="B41" s="53"/>
      <c r="C41" s="53" t="s">
        <v>74</v>
      </c>
      <c r="D41" s="26">
        <v>7414</v>
      </c>
      <c r="E41" s="26">
        <v>7904</v>
      </c>
      <c r="F41" s="57">
        <v>6088</v>
      </c>
      <c r="G41" s="57">
        <v>21597</v>
      </c>
      <c r="H41" s="57">
        <v>20273</v>
      </c>
      <c r="I41" s="57">
        <v>4132</v>
      </c>
      <c r="J41" s="57">
        <v>6154</v>
      </c>
      <c r="K41" s="57">
        <v>6447</v>
      </c>
      <c r="L41" s="57">
        <v>8325</v>
      </c>
      <c r="M41" s="57">
        <v>8547</v>
      </c>
      <c r="N41" s="57">
        <v>7953.483965812749</v>
      </c>
      <c r="O41" s="57">
        <v>11356.422536742306</v>
      </c>
      <c r="P41" s="57">
        <v>16026.572355344762</v>
      </c>
      <c r="Q41" s="57">
        <v>12565.09976</v>
      </c>
      <c r="R41" s="57">
        <v>13518.87723</v>
      </c>
    </row>
    <row r="42" spans="2:18" ht="15">
      <c r="B42" s="53"/>
      <c r="C42" s="53" t="s">
        <v>75</v>
      </c>
      <c r="D42" s="26">
        <v>13466</v>
      </c>
      <c r="E42" s="26">
        <v>14226</v>
      </c>
      <c r="F42" s="57">
        <v>21794</v>
      </c>
      <c r="G42" s="57">
        <v>27236</v>
      </c>
      <c r="H42" s="57">
        <v>26867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</row>
    <row r="43" spans="2:18" ht="15">
      <c r="B43" s="53"/>
      <c r="C43" s="53" t="s">
        <v>106</v>
      </c>
      <c r="D43" s="26">
        <v>0</v>
      </c>
      <c r="E43" s="26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2762</v>
      </c>
      <c r="M43" s="57">
        <v>0</v>
      </c>
      <c r="N43" s="57">
        <v>0</v>
      </c>
      <c r="O43" s="57">
        <v>0</v>
      </c>
      <c r="P43" s="57">
        <v>-474.1544</v>
      </c>
      <c r="Q43" s="57">
        <v>-476.1544</v>
      </c>
      <c r="R43" s="57">
        <v>-476.1544</v>
      </c>
    </row>
    <row r="44" spans="2:18" ht="15">
      <c r="B44" s="53"/>
      <c r="C44" s="53" t="s">
        <v>76</v>
      </c>
      <c r="D44" s="26">
        <v>105905</v>
      </c>
      <c r="E44" s="26">
        <v>6492</v>
      </c>
      <c r="F44" s="57">
        <v>7978</v>
      </c>
      <c r="G44" s="57">
        <v>15018.000000000002</v>
      </c>
      <c r="H44" s="57">
        <v>14424</v>
      </c>
      <c r="I44" s="57">
        <v>7170</v>
      </c>
      <c r="J44" s="57">
        <v>4847</v>
      </c>
      <c r="K44" s="57">
        <v>6106</v>
      </c>
      <c r="L44" s="57">
        <v>10429</v>
      </c>
      <c r="M44" s="57">
        <v>7240</v>
      </c>
      <c r="N44" s="57">
        <v>9857</v>
      </c>
      <c r="O44" s="57">
        <v>9059.79144</v>
      </c>
      <c r="P44" s="57">
        <v>7661.42555999999</v>
      </c>
      <c r="Q44" s="57">
        <v>8222.1544</v>
      </c>
      <c r="R44" s="57">
        <v>8278.46287</v>
      </c>
    </row>
    <row r="45" spans="2:18" ht="15">
      <c r="B45" s="53"/>
      <c r="C45" s="53" t="s">
        <v>77</v>
      </c>
      <c r="D45" s="26">
        <v>2201</v>
      </c>
      <c r="E45" s="26">
        <v>3941</v>
      </c>
      <c r="F45" s="57">
        <v>0</v>
      </c>
      <c r="G45" s="57">
        <v>21153</v>
      </c>
      <c r="H45" s="57">
        <v>0</v>
      </c>
      <c r="I45" s="57">
        <v>1542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1391.1617277000032</v>
      </c>
      <c r="R45" s="57">
        <v>3741.5881099999997</v>
      </c>
    </row>
    <row r="46" spans="2:18" ht="15">
      <c r="B46" s="59" t="s">
        <v>78</v>
      </c>
      <c r="C46" s="60"/>
      <c r="D46" s="64">
        <f aca="true" t="shared" si="10" ref="D46:K46">SUM(D38:D45)</f>
        <v>197918</v>
      </c>
      <c r="E46" s="64">
        <f t="shared" si="10"/>
        <v>118700</v>
      </c>
      <c r="F46" s="64">
        <f t="shared" si="10"/>
        <v>132386</v>
      </c>
      <c r="G46" s="64">
        <f t="shared" si="10"/>
        <v>195390</v>
      </c>
      <c r="H46" s="64">
        <f t="shared" si="10"/>
        <v>139313</v>
      </c>
      <c r="I46" s="64">
        <f t="shared" si="10"/>
        <v>140865</v>
      </c>
      <c r="J46" s="64">
        <f t="shared" si="10"/>
        <v>112826</v>
      </c>
      <c r="K46" s="64">
        <f t="shared" si="10"/>
        <v>186829.626</v>
      </c>
      <c r="L46" s="64">
        <f>SUM(L38:L45)</f>
        <v>163638</v>
      </c>
      <c r="M46" s="64">
        <f aca="true" t="shared" si="11" ref="M46:N46">SUM(M38:M45)</f>
        <v>190996</v>
      </c>
      <c r="N46" s="64">
        <f t="shared" si="11"/>
        <v>196432.11633151793</v>
      </c>
      <c r="O46" s="64">
        <f>SUM(O38:O45)</f>
        <v>351537.4712358049</v>
      </c>
      <c r="P46" s="64">
        <f>SUM(P38:P45)</f>
        <v>242917.84849964478</v>
      </c>
      <c r="Q46" s="64">
        <f>SUM(Q38:Q45)</f>
        <v>225350.41946436244</v>
      </c>
      <c r="R46" s="64">
        <f>SUM(R38:R45)</f>
        <v>214553.87355040002</v>
      </c>
    </row>
    <row r="47" spans="2:18" ht="15">
      <c r="B47" s="59" t="s">
        <v>79</v>
      </c>
      <c r="C47" s="60"/>
      <c r="D47" s="61">
        <f aca="true" t="shared" si="12" ref="D47:K47">D36+D46</f>
        <v>311511.95</v>
      </c>
      <c r="E47" s="61">
        <f t="shared" si="12"/>
        <v>204184</v>
      </c>
      <c r="F47" s="61">
        <f t="shared" si="12"/>
        <v>260956</v>
      </c>
      <c r="G47" s="61">
        <f t="shared" si="12"/>
        <v>700339</v>
      </c>
      <c r="H47" s="61">
        <f t="shared" si="12"/>
        <v>614346</v>
      </c>
      <c r="I47" s="61">
        <f t="shared" si="12"/>
        <v>1300744.5537628843</v>
      </c>
      <c r="J47" s="61">
        <f t="shared" si="12"/>
        <v>1316100</v>
      </c>
      <c r="K47" s="61">
        <f t="shared" si="12"/>
        <v>1405630</v>
      </c>
      <c r="L47" s="61">
        <f>L36+L46</f>
        <v>1622707</v>
      </c>
      <c r="M47" s="61">
        <f aca="true" t="shared" si="13" ref="M47:N47">M36+M46</f>
        <v>1626407</v>
      </c>
      <c r="N47" s="61">
        <f t="shared" si="13"/>
        <v>1617388.7789015179</v>
      </c>
      <c r="O47" s="61">
        <f>O36+O46</f>
        <v>1734796.442685805</v>
      </c>
      <c r="P47" s="61">
        <f>P36+P46</f>
        <v>1790198.0909496448</v>
      </c>
      <c r="Q47" s="61">
        <f>Q36+Q46</f>
        <v>1824233.0469643623</v>
      </c>
      <c r="R47" s="61">
        <f>R36+R46</f>
        <v>1976486.2754003997</v>
      </c>
    </row>
    <row r="48" spans="2:18" ht="15">
      <c r="B48" s="53"/>
      <c r="C48" s="53"/>
      <c r="D48" s="26"/>
      <c r="E48" s="26"/>
      <c r="F48" s="69"/>
      <c r="G48" s="69"/>
      <c r="H48" s="26"/>
      <c r="I48" s="26"/>
      <c r="J48" s="26"/>
      <c r="K48" s="26"/>
      <c r="L48" s="23"/>
      <c r="M48" s="23"/>
      <c r="N48" s="23"/>
      <c r="O48" s="23"/>
      <c r="P48" s="23"/>
      <c r="Q48" s="23"/>
      <c r="R48" s="23"/>
    </row>
    <row r="49" spans="2:18" ht="12.75" thickBot="1">
      <c r="B49" s="65" t="s">
        <v>80</v>
      </c>
      <c r="C49" s="66"/>
      <c r="D49" s="67">
        <f aca="true" t="shared" si="14" ref="D49:K49">D30+D47</f>
        <v>1740829</v>
      </c>
      <c r="E49" s="67">
        <f t="shared" si="14"/>
        <v>1747928</v>
      </c>
      <c r="F49" s="67">
        <f t="shared" si="14"/>
        <v>1809639</v>
      </c>
      <c r="G49" s="67">
        <f t="shared" si="14"/>
        <v>2333380</v>
      </c>
      <c r="H49" s="67">
        <f t="shared" si="14"/>
        <v>2416354</v>
      </c>
      <c r="I49" s="67">
        <f t="shared" si="14"/>
        <v>2831544.753762884</v>
      </c>
      <c r="J49" s="67">
        <f t="shared" si="14"/>
        <v>2885227</v>
      </c>
      <c r="K49" s="67">
        <f t="shared" si="14"/>
        <v>2968381</v>
      </c>
      <c r="L49" s="67">
        <f>L30+L47</f>
        <v>3093917.4699999997</v>
      </c>
      <c r="M49" s="67">
        <f aca="true" t="shared" si="15" ref="M49:N49">M30+M47</f>
        <v>3225683</v>
      </c>
      <c r="N49" s="67">
        <f t="shared" si="15"/>
        <v>2862236.8208247637</v>
      </c>
      <c r="O49" s="67">
        <f>O30+O47</f>
        <v>2264012.082929093</v>
      </c>
      <c r="P49" s="67">
        <f>P30+P47</f>
        <v>2313563.243873449</v>
      </c>
      <c r="Q49" s="67">
        <f>Q30+Q47</f>
        <v>2289284.090555265</v>
      </c>
      <c r="R49" s="67">
        <f>R30+R47</f>
        <v>2382583.130732935</v>
      </c>
    </row>
    <row r="50" spans="17:18" ht="15">
      <c r="Q50" s="23"/>
      <c r="R50" s="23"/>
    </row>
    <row r="51" spans="12:18" ht="15">
      <c r="L51" s="74"/>
      <c r="M51" s="74"/>
      <c r="N51" s="74"/>
      <c r="O51" s="74"/>
      <c r="P51" s="74"/>
      <c r="Q51" s="100"/>
      <c r="R51" s="100"/>
    </row>
    <row r="52" spans="17:18" ht="15">
      <c r="Q52" s="23"/>
      <c r="R52" s="23"/>
    </row>
    <row r="53" spans="4:18" ht="15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3"/>
      <c r="R53" s="23"/>
    </row>
  </sheetData>
  <mergeCells count="1">
    <mergeCell ref="D2:R2"/>
  </mergeCells>
  <printOptions/>
  <pageMargins left="0.7" right="0.7" top="0.75" bottom="0.75" header="0.3" footer="0.3"/>
  <pageSetup horizontalDpi="300" verticalDpi="30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51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1" customWidth="1"/>
    <col min="2" max="2" width="36.00390625" style="1" customWidth="1"/>
    <col min="3" max="17" width="8.7109375" style="1" customWidth="1"/>
    <col min="18" max="16384" width="9.140625" style="1" customWidth="1"/>
  </cols>
  <sheetData>
    <row r="2" spans="2:17" ht="18" customHeight="1">
      <c r="B2" s="16"/>
      <c r="C2" s="105" t="s">
        <v>21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2:17" ht="15">
      <c r="B3" s="2" t="s">
        <v>103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 t="s">
        <v>133</v>
      </c>
      <c r="Q3" s="3" t="s">
        <v>138</v>
      </c>
    </row>
    <row r="4" spans="2:10" ht="15">
      <c r="B4" s="17" t="s">
        <v>85</v>
      </c>
      <c r="C4" s="17"/>
      <c r="D4" s="18"/>
      <c r="E4" s="18"/>
      <c r="F4" s="18"/>
      <c r="G4" s="18"/>
      <c r="H4" s="18"/>
      <c r="I4" s="18"/>
      <c r="J4" s="18"/>
    </row>
    <row r="5" spans="2:17" ht="15">
      <c r="B5" s="16" t="s">
        <v>22</v>
      </c>
      <c r="C5" s="19">
        <v>338572</v>
      </c>
      <c r="D5" s="19">
        <v>353933.709049383</v>
      </c>
      <c r="E5" s="19">
        <v>336695</v>
      </c>
      <c r="F5" s="19">
        <v>433749</v>
      </c>
      <c r="G5" s="19">
        <v>480858.63672</v>
      </c>
      <c r="H5" s="19">
        <v>470825</v>
      </c>
      <c r="I5" s="19">
        <v>475455.32827999996</v>
      </c>
      <c r="J5" s="19">
        <v>526862.06653</v>
      </c>
      <c r="K5" s="19">
        <v>564849</v>
      </c>
      <c r="L5" s="19">
        <v>456742</v>
      </c>
      <c r="M5" s="19">
        <v>447510.01500000025</v>
      </c>
      <c r="N5" s="19">
        <v>455637.8668100665</v>
      </c>
      <c r="O5" s="19">
        <v>503900.431439984</v>
      </c>
      <c r="P5" s="19">
        <v>366953.3300300203</v>
      </c>
      <c r="Q5" s="19">
        <v>359041.17912999546</v>
      </c>
    </row>
    <row r="6" spans="2:17" ht="15">
      <c r="B6" s="16" t="s">
        <v>23</v>
      </c>
      <c r="C6" s="19">
        <v>-209881</v>
      </c>
      <c r="D6" s="19">
        <v>-222798.821526257</v>
      </c>
      <c r="E6" s="19">
        <v>-200350</v>
      </c>
      <c r="F6" s="19">
        <v>-195161.76078305542</v>
      </c>
      <c r="G6" s="19">
        <v>-224669.51554281963</v>
      </c>
      <c r="H6" s="19">
        <v>-245997</v>
      </c>
      <c r="I6" s="19">
        <v>-240401.24345686065</v>
      </c>
      <c r="J6" s="19">
        <v>-243831.89957999895</v>
      </c>
      <c r="K6" s="19">
        <v>-260232</v>
      </c>
      <c r="L6" s="19">
        <v>-264102</v>
      </c>
      <c r="M6" s="19">
        <v>-268592.10150000115</v>
      </c>
      <c r="N6" s="19">
        <v>-276328.3501945995</v>
      </c>
      <c r="O6" s="19">
        <v>-288414</v>
      </c>
      <c r="P6" s="19">
        <v>-202858.940524002</v>
      </c>
      <c r="Q6" s="19">
        <v>-192552.04595849244</v>
      </c>
    </row>
    <row r="7" spans="2:17" ht="15">
      <c r="B7" s="16" t="s">
        <v>24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23000</v>
      </c>
      <c r="I7" s="20">
        <v>7500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</row>
    <row r="8" spans="2:17" ht="15">
      <c r="B8" s="21" t="s">
        <v>87</v>
      </c>
      <c r="C8" s="22">
        <f>SUM(C5:C7)</f>
        <v>128691</v>
      </c>
      <c r="D8" s="22">
        <f aca="true" t="shared" si="0" ref="D8:L8">SUM(D5:D7)</f>
        <v>131134.887523126</v>
      </c>
      <c r="E8" s="22">
        <f t="shared" si="0"/>
        <v>136345</v>
      </c>
      <c r="F8" s="22">
        <f t="shared" si="0"/>
        <v>238587.23921694458</v>
      </c>
      <c r="G8" s="22">
        <f t="shared" si="0"/>
        <v>256189.12117718038</v>
      </c>
      <c r="H8" s="22">
        <f t="shared" si="0"/>
        <v>247828</v>
      </c>
      <c r="I8" s="22">
        <f t="shared" si="0"/>
        <v>242554.0848231393</v>
      </c>
      <c r="J8" s="22">
        <f t="shared" si="0"/>
        <v>283030.16695000103</v>
      </c>
      <c r="K8" s="22">
        <f t="shared" si="0"/>
        <v>304617</v>
      </c>
      <c r="L8" s="22">
        <f t="shared" si="0"/>
        <v>192640</v>
      </c>
      <c r="M8" s="22">
        <f aca="true" t="shared" si="1" ref="M8">SUM(M5:M7)</f>
        <v>178917.9134999991</v>
      </c>
      <c r="N8" s="22">
        <f>SUM(N5:N7)</f>
        <v>179309.51661546703</v>
      </c>
      <c r="O8" s="22">
        <f>SUM(O5:O7)</f>
        <v>215486.431439984</v>
      </c>
      <c r="P8" s="22">
        <f>SUM(P5:P7)</f>
        <v>164094.3895060183</v>
      </c>
      <c r="Q8" s="22">
        <f>SUM(Q5:Q7)</f>
        <v>166489.13317150302</v>
      </c>
    </row>
    <row r="9" spans="7:17" ht="15"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 ht="15">
      <c r="B10" s="16" t="s">
        <v>25</v>
      </c>
      <c r="C10" s="19">
        <v>-32161</v>
      </c>
      <c r="D10" s="19">
        <v>-13660.52843</v>
      </c>
      <c r="E10" s="19">
        <v>-18043</v>
      </c>
      <c r="F10" s="19">
        <v>-4923</v>
      </c>
      <c r="G10" s="19">
        <v>-30259.458759999998</v>
      </c>
      <c r="H10" s="19">
        <v>-8220.33722</v>
      </c>
      <c r="I10" s="19">
        <v>-23751.42981</v>
      </c>
      <c r="J10" s="19">
        <v>-2925.1819</v>
      </c>
      <c r="K10" s="19">
        <v>-5121</v>
      </c>
      <c r="L10" s="19">
        <v>-5229</v>
      </c>
      <c r="M10" s="19">
        <v>-2685</v>
      </c>
      <c r="N10" s="19">
        <v>-270</v>
      </c>
      <c r="O10" s="19">
        <v>-250</v>
      </c>
      <c r="P10" s="19">
        <v>-250</v>
      </c>
      <c r="Q10" s="19">
        <v>0</v>
      </c>
    </row>
    <row r="11" spans="2:17" ht="15">
      <c r="B11" s="16" t="s">
        <v>26</v>
      </c>
      <c r="C11" s="19">
        <v>-934</v>
      </c>
      <c r="D11" s="19">
        <v>-1913</v>
      </c>
      <c r="E11" s="19">
        <v>-1604</v>
      </c>
      <c r="F11" s="19">
        <v>-2163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</row>
    <row r="12" spans="2:17" ht="12.75" thickBot="1">
      <c r="B12" s="24" t="s">
        <v>86</v>
      </c>
      <c r="C12" s="25">
        <f aca="true" t="shared" si="2" ref="C12:J12">SUM(C8,C10:C11)</f>
        <v>95596</v>
      </c>
      <c r="D12" s="25">
        <f t="shared" si="2"/>
        <v>115561.359093126</v>
      </c>
      <c r="E12" s="25">
        <f t="shared" si="2"/>
        <v>116698</v>
      </c>
      <c r="F12" s="25">
        <f t="shared" si="2"/>
        <v>231501.23921694458</v>
      </c>
      <c r="G12" s="25">
        <f t="shared" si="2"/>
        <v>225929.66241718037</v>
      </c>
      <c r="H12" s="25">
        <f t="shared" si="2"/>
        <v>239607.66278</v>
      </c>
      <c r="I12" s="25">
        <f t="shared" si="2"/>
        <v>218802.6550131393</v>
      </c>
      <c r="J12" s="25">
        <f t="shared" si="2"/>
        <v>280104.985050001</v>
      </c>
      <c r="K12" s="25">
        <f aca="true" t="shared" si="3" ref="K12:L12">SUM(K8,K10:K11)</f>
        <v>299496</v>
      </c>
      <c r="L12" s="25">
        <f t="shared" si="3"/>
        <v>187411</v>
      </c>
      <c r="M12" s="25">
        <f aca="true" t="shared" si="4" ref="M12">SUM(M8,M10:M11)</f>
        <v>176232.9134999991</v>
      </c>
      <c r="N12" s="25">
        <f>SUM(N8,N10:N11)</f>
        <v>179039.51661546703</v>
      </c>
      <c r="O12" s="25">
        <f>SUM(O8,O10:O11)</f>
        <v>215236.431439984</v>
      </c>
      <c r="P12" s="25">
        <f>SUM(P8,P10:P11)</f>
        <v>163844.3895060183</v>
      </c>
      <c r="Q12" s="25">
        <f>SUM(Q8,Q10:Q11)</f>
        <v>166489.13317150302</v>
      </c>
    </row>
    <row r="13" spans="2:17" ht="12.75" thickTop="1">
      <c r="B13" s="16"/>
      <c r="C13" s="26"/>
      <c r="D13" s="26"/>
      <c r="E13" s="26"/>
      <c r="F13" s="26"/>
      <c r="G13" s="26"/>
      <c r="H13" s="26"/>
      <c r="I13" s="26"/>
      <c r="J13" s="26"/>
      <c r="K13" s="23"/>
      <c r="L13" s="23"/>
      <c r="M13" s="23"/>
      <c r="N13" s="23"/>
      <c r="O13" s="23"/>
      <c r="P13" s="23"/>
      <c r="Q13" s="23"/>
    </row>
    <row r="14" spans="2:17" ht="15">
      <c r="B14" s="17" t="s">
        <v>107</v>
      </c>
      <c r="C14" s="26"/>
      <c r="D14" s="26"/>
      <c r="E14" s="26"/>
      <c r="F14" s="26"/>
      <c r="G14" s="26"/>
      <c r="H14" s="26"/>
      <c r="I14" s="26"/>
      <c r="J14" s="26"/>
      <c r="K14" s="23"/>
      <c r="L14" s="23"/>
      <c r="M14" s="23"/>
      <c r="N14" s="23"/>
      <c r="O14" s="23"/>
      <c r="P14" s="23"/>
      <c r="Q14" s="23"/>
    </row>
    <row r="15" spans="2:17" ht="15">
      <c r="B15" s="16" t="s">
        <v>30</v>
      </c>
      <c r="C15" s="26">
        <v>-95846</v>
      </c>
      <c r="D15" s="26">
        <v>-78020.61594199999</v>
      </c>
      <c r="E15" s="26">
        <v>-89976</v>
      </c>
      <c r="F15" s="26">
        <v>-281737.9619193308</v>
      </c>
      <c r="G15" s="26">
        <v>-436028</v>
      </c>
      <c r="H15" s="26">
        <v>-401168</v>
      </c>
      <c r="I15" s="26">
        <f>-148847-48</f>
        <v>-148895</v>
      </c>
      <c r="J15" s="26">
        <v>-86851.7869399999</v>
      </c>
      <c r="K15" s="26">
        <v>-156993</v>
      </c>
      <c r="L15" s="26">
        <v>-200274</v>
      </c>
      <c r="M15" s="26">
        <v>-165265</v>
      </c>
      <c r="N15" s="26">
        <v>-104694.38057539999</v>
      </c>
      <c r="O15" s="26">
        <v>-112151</v>
      </c>
      <c r="P15" s="26">
        <v>-82007.37389599992</v>
      </c>
      <c r="Q15" s="26">
        <v>-43275.89356150796</v>
      </c>
    </row>
    <row r="16" spans="2:17" ht="15">
      <c r="B16" s="16" t="s">
        <v>88</v>
      </c>
      <c r="C16" s="26">
        <v>2634</v>
      </c>
      <c r="D16" s="26">
        <v>0</v>
      </c>
      <c r="E16" s="26">
        <v>0</v>
      </c>
      <c r="F16" s="26">
        <v>6300</v>
      </c>
      <c r="G16" s="26">
        <v>0</v>
      </c>
      <c r="H16" s="26">
        <v>3032</v>
      </c>
      <c r="I16" s="26">
        <v>186</v>
      </c>
      <c r="J16" s="26">
        <v>75.521</v>
      </c>
      <c r="K16" s="26">
        <v>0</v>
      </c>
      <c r="L16" s="26">
        <v>3350</v>
      </c>
      <c r="M16" s="26">
        <v>5132.645519999999</v>
      </c>
      <c r="N16" s="26">
        <v>17356.63626</v>
      </c>
      <c r="O16" s="26">
        <v>13834.571020000001</v>
      </c>
      <c r="P16" s="26">
        <v>13583.608670000001</v>
      </c>
      <c r="Q16" s="26">
        <v>2431.56266</v>
      </c>
    </row>
    <row r="17" spans="2:17" ht="15">
      <c r="B17" s="16" t="s">
        <v>27</v>
      </c>
      <c r="C17" s="19">
        <v>1658</v>
      </c>
      <c r="D17" s="19">
        <v>0</v>
      </c>
      <c r="E17" s="19">
        <v>0</v>
      </c>
      <c r="F17" s="26">
        <v>3349.518330000001</v>
      </c>
      <c r="G17" s="26">
        <v>9883.21613</v>
      </c>
      <c r="H17" s="26">
        <v>11300</v>
      </c>
      <c r="I17" s="26">
        <v>16763.961676708</v>
      </c>
      <c r="J17" s="26">
        <v>11523.068930000003</v>
      </c>
      <c r="K17" s="26">
        <v>20992.304030000014</v>
      </c>
      <c r="L17" s="26">
        <v>22435</v>
      </c>
      <c r="M17" s="26">
        <v>14805.633200000015</v>
      </c>
      <c r="N17" s="26">
        <v>11856.373279999998</v>
      </c>
      <c r="O17" s="26">
        <v>12653.359540000003</v>
      </c>
      <c r="P17" s="26">
        <v>8789.446580000002</v>
      </c>
      <c r="Q17" s="26">
        <v>11419.990759999993</v>
      </c>
    </row>
    <row r="18" spans="2:17" ht="15">
      <c r="B18" s="16" t="s">
        <v>28</v>
      </c>
      <c r="C18" s="19">
        <v>0</v>
      </c>
      <c r="D18" s="19">
        <v>0</v>
      </c>
      <c r="E18" s="19">
        <v>0</v>
      </c>
      <c r="F18" s="26">
        <v>-11912</v>
      </c>
      <c r="G18" s="26">
        <v>8949</v>
      </c>
      <c r="H18" s="26">
        <v>2963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</row>
    <row r="19" spans="2:17" ht="15">
      <c r="B19" s="16" t="s">
        <v>89</v>
      </c>
      <c r="C19" s="19">
        <v>0</v>
      </c>
      <c r="D19" s="19">
        <v>0</v>
      </c>
      <c r="E19" s="19">
        <v>0</v>
      </c>
      <c r="F19" s="26">
        <v>-38021</v>
      </c>
      <c r="G19" s="26">
        <v>-38428</v>
      </c>
      <c r="H19" s="26">
        <v>-23872</v>
      </c>
      <c r="I19" s="26">
        <v>95525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</row>
    <row r="20" spans="2:17" ht="15">
      <c r="B20" s="16" t="s">
        <v>29</v>
      </c>
      <c r="C20" s="26">
        <v>181</v>
      </c>
      <c r="D20" s="26">
        <v>386.9</v>
      </c>
      <c r="E20" s="26">
        <v>622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1075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</row>
    <row r="21" spans="2:17" ht="15">
      <c r="B21" s="16" t="s">
        <v>113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-38507.2</v>
      </c>
      <c r="L21" s="26">
        <v>-32563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</row>
    <row r="22" spans="2:17" ht="15">
      <c r="B22" s="27" t="s">
        <v>114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75">
        <v>0</v>
      </c>
      <c r="L22" s="75">
        <v>37838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2:17" ht="12.75" thickBot="1">
      <c r="B23" s="21" t="s">
        <v>31</v>
      </c>
      <c r="C23" s="25">
        <f>SUM(C15:C22)</f>
        <v>-91373</v>
      </c>
      <c r="D23" s="25">
        <f aca="true" t="shared" si="5" ref="D23:L23">SUM(D15:D22)</f>
        <v>-77633.715942</v>
      </c>
      <c r="E23" s="25">
        <f t="shared" si="5"/>
        <v>-89354</v>
      </c>
      <c r="F23" s="25">
        <f t="shared" si="5"/>
        <v>-322021.4435893308</v>
      </c>
      <c r="G23" s="25">
        <f t="shared" si="5"/>
        <v>-455623.78387</v>
      </c>
      <c r="H23" s="25">
        <f t="shared" si="5"/>
        <v>-407745</v>
      </c>
      <c r="I23" s="25">
        <f t="shared" si="5"/>
        <v>-36420.038323291985</v>
      </c>
      <c r="J23" s="25">
        <f t="shared" si="5"/>
        <v>-75253.1970099999</v>
      </c>
      <c r="K23" s="25">
        <f t="shared" si="5"/>
        <v>-174507.89597</v>
      </c>
      <c r="L23" s="25">
        <f t="shared" si="5"/>
        <v>-168139</v>
      </c>
      <c r="M23" s="25">
        <f aca="true" t="shared" si="6" ref="M23">SUM(M15:M22)</f>
        <v>-145326.72128</v>
      </c>
      <c r="N23" s="25">
        <f>SUM(N15:N22)</f>
        <v>-75481.37103539999</v>
      </c>
      <c r="O23" s="25">
        <f>SUM(O15:O22)</f>
        <v>-85663.06943999999</v>
      </c>
      <c r="P23" s="25">
        <f>SUM(P15:P22)</f>
        <v>-59634.31864599991</v>
      </c>
      <c r="Q23" s="25">
        <f>SUM(Q15:Q22)</f>
        <v>-29424.340141507964</v>
      </c>
    </row>
    <row r="24" spans="9:17" ht="12.75" thickTop="1">
      <c r="I24" s="22"/>
      <c r="J24" s="22"/>
      <c r="K24" s="23"/>
      <c r="L24" s="23"/>
      <c r="M24" s="23"/>
      <c r="N24" s="23"/>
      <c r="O24" s="23"/>
      <c r="P24" s="23"/>
      <c r="Q24" s="23"/>
    </row>
    <row r="25" spans="2:17" ht="15">
      <c r="B25" s="17" t="s">
        <v>90</v>
      </c>
      <c r="C25" s="26"/>
      <c r="D25" s="26"/>
      <c r="E25" s="26"/>
      <c r="F25" s="26"/>
      <c r="G25" s="26"/>
      <c r="H25" s="26"/>
      <c r="I25" s="26"/>
      <c r="J25" s="26"/>
      <c r="K25" s="23"/>
      <c r="L25" s="23"/>
      <c r="M25" s="23"/>
      <c r="N25" s="23"/>
      <c r="O25" s="23"/>
      <c r="P25" s="23"/>
      <c r="Q25" s="23"/>
    </row>
    <row r="26" spans="2:17" ht="15">
      <c r="B26" s="16" t="s">
        <v>34</v>
      </c>
      <c r="C26" s="26">
        <v>0</v>
      </c>
      <c r="D26" s="26">
        <v>24013.83964</v>
      </c>
      <c r="E26" s="26">
        <v>27900</v>
      </c>
      <c r="F26" s="26">
        <v>455109.1874</v>
      </c>
      <c r="G26" s="26">
        <v>1144.16381</v>
      </c>
      <c r="H26" s="26">
        <v>396182</v>
      </c>
      <c r="I26" s="19">
        <v>0</v>
      </c>
      <c r="J26" s="19">
        <v>0</v>
      </c>
      <c r="K26" s="26">
        <v>0</v>
      </c>
      <c r="L26" s="26">
        <v>42349</v>
      </c>
      <c r="M26" s="26">
        <v>50248.045529999996</v>
      </c>
      <c r="N26" s="26">
        <v>0</v>
      </c>
      <c r="O26" s="26">
        <v>0</v>
      </c>
      <c r="P26" s="26">
        <v>0</v>
      </c>
      <c r="Q26" s="26">
        <v>0</v>
      </c>
    </row>
    <row r="27" spans="2:17" ht="15">
      <c r="B27" s="16" t="s">
        <v>35</v>
      </c>
      <c r="C27" s="26">
        <v>-3749</v>
      </c>
      <c r="D27" s="26">
        <v>-12890.35810737</v>
      </c>
      <c r="E27" s="26">
        <v>-21146</v>
      </c>
      <c r="F27" s="26">
        <v>-28974.787013753998</v>
      </c>
      <c r="G27" s="26">
        <v>-477.08606</v>
      </c>
      <c r="H27" s="26">
        <v>-635</v>
      </c>
      <c r="I27" s="26">
        <v>-32.467073140999986</v>
      </c>
      <c r="J27" s="26">
        <v>0</v>
      </c>
      <c r="K27" s="26">
        <v>-62514.432</v>
      </c>
      <c r="L27" s="26">
        <v>0</v>
      </c>
      <c r="M27" s="26">
        <v>-10996.251520000002</v>
      </c>
      <c r="N27" s="26">
        <v>-11326.54468</v>
      </c>
      <c r="O27" s="26">
        <v>-12343.45132</v>
      </c>
      <c r="P27" s="26">
        <v>-5895.36023</v>
      </c>
      <c r="Q27" s="26">
        <v>-6989.71506</v>
      </c>
    </row>
    <row r="28" spans="2:17" ht="15">
      <c r="B28" s="16" t="s">
        <v>109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19">
        <v>0</v>
      </c>
      <c r="J28" s="19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</row>
    <row r="29" spans="2:17" ht="15">
      <c r="B29" s="16" t="s">
        <v>32</v>
      </c>
      <c r="C29" s="26">
        <v>-5795</v>
      </c>
      <c r="D29" s="26">
        <v>9868</v>
      </c>
      <c r="E29" s="26">
        <v>0</v>
      </c>
      <c r="F29" s="26">
        <v>0</v>
      </c>
      <c r="G29" s="26">
        <v>0</v>
      </c>
      <c r="H29" s="19">
        <v>0</v>
      </c>
      <c r="I29" s="19">
        <v>0</v>
      </c>
      <c r="J29" s="19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</row>
    <row r="30" spans="2:17" ht="15">
      <c r="B30" s="16" t="s">
        <v>26</v>
      </c>
      <c r="C30" s="19">
        <v>0</v>
      </c>
      <c r="D30" s="19">
        <v>0</v>
      </c>
      <c r="E30" s="19">
        <v>0</v>
      </c>
      <c r="F30" s="19">
        <v>0</v>
      </c>
      <c r="G30" s="19">
        <v>-43080.442680693</v>
      </c>
      <c r="H30" s="26">
        <v>-22915.4355</v>
      </c>
      <c r="I30" s="19">
        <v>-69764.07451145728</v>
      </c>
      <c r="J30" s="19">
        <v>-72826.33576</v>
      </c>
      <c r="K30" s="26">
        <v>-85730.592</v>
      </c>
      <c r="L30" s="26">
        <v>-91948</v>
      </c>
      <c r="M30" s="26">
        <v>-103126.92928999999</v>
      </c>
      <c r="N30" s="26">
        <v>-101022.08243000001</v>
      </c>
      <c r="O30" s="26">
        <v>-110032.8769</v>
      </c>
      <c r="P30" s="26">
        <v>-108128.09400999999</v>
      </c>
      <c r="Q30" s="26">
        <v>-116362.45241</v>
      </c>
    </row>
    <row r="31" spans="2:17" ht="15">
      <c r="B31" s="16" t="s">
        <v>33</v>
      </c>
      <c r="C31" s="19">
        <v>-12450</v>
      </c>
      <c r="D31" s="19">
        <v>-60000</v>
      </c>
      <c r="E31" s="19">
        <v>-36000</v>
      </c>
      <c r="F31" s="19">
        <v>-36000</v>
      </c>
      <c r="G31" s="19">
        <v>0</v>
      </c>
      <c r="H31" s="19">
        <v>-150725.22</v>
      </c>
      <c r="I31" s="26">
        <v>-25000</v>
      </c>
      <c r="J31" s="26">
        <v>-50329.826</v>
      </c>
      <c r="K31" s="26">
        <v>-21852.174</v>
      </c>
      <c r="L31" s="26">
        <v>-1607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</row>
    <row r="32" spans="2:17" ht="15">
      <c r="B32" s="16" t="s">
        <v>36</v>
      </c>
      <c r="C32" s="26">
        <v>0</v>
      </c>
      <c r="D32" s="26">
        <v>0</v>
      </c>
      <c r="E32" s="26">
        <v>0</v>
      </c>
      <c r="F32" s="26">
        <v>0</v>
      </c>
      <c r="G32" s="26">
        <v>20000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</row>
    <row r="33" spans="2:17" ht="15">
      <c r="B33" s="16" t="s">
        <v>37</v>
      </c>
      <c r="C33" s="26">
        <v>0</v>
      </c>
      <c r="D33" s="26">
        <v>0</v>
      </c>
      <c r="E33" s="26">
        <v>0</v>
      </c>
      <c r="F33" s="26">
        <v>0</v>
      </c>
      <c r="G33" s="26">
        <v>-1527.43339105</v>
      </c>
      <c r="H33" s="26">
        <v>-3101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</row>
    <row r="34" spans="2:17" ht="12.75" thickBot="1">
      <c r="B34" s="28" t="s">
        <v>91</v>
      </c>
      <c r="C34" s="25">
        <f>SUM(C26:C33)</f>
        <v>-21994</v>
      </c>
      <c r="D34" s="25">
        <f>SUM(D26:D33)</f>
        <v>-39008.51846737</v>
      </c>
      <c r="E34" s="25">
        <f>SUM(E26:E33)</f>
        <v>-29246</v>
      </c>
      <c r="F34" s="25">
        <f>SUM(F26:F33)</f>
        <v>390134.400386246</v>
      </c>
      <c r="G34" s="25">
        <f>SUM(G26:G33)</f>
        <v>-23940.798321743</v>
      </c>
      <c r="H34" s="25">
        <f>SUM(H26:H33)</f>
        <v>218805.34449999998</v>
      </c>
      <c r="I34" s="25">
        <f>SUM(I26:I33)</f>
        <v>-94796.54158459828</v>
      </c>
      <c r="J34" s="25">
        <f>SUM(J26:J33)</f>
        <v>-123156.16176</v>
      </c>
      <c r="K34" s="25">
        <f>SUM(K26:K33)</f>
        <v>-170097.198</v>
      </c>
      <c r="L34" s="25">
        <f>SUM(L26:L33)</f>
        <v>-51206</v>
      </c>
      <c r="M34" s="25">
        <f>SUM(M26:M33)</f>
        <v>-63875.13527999999</v>
      </c>
      <c r="N34" s="25">
        <f>SUM(N26:N33)</f>
        <v>-112348.62711000002</v>
      </c>
      <c r="O34" s="25">
        <f>SUM(O26:O33)</f>
        <v>-122376.32822</v>
      </c>
      <c r="P34" s="25">
        <f>SUM(P26:P33)</f>
        <v>-114023.45423999999</v>
      </c>
      <c r="Q34" s="25">
        <f>SUM(Q26:Q33)</f>
        <v>-123352.16747</v>
      </c>
    </row>
    <row r="35" spans="2:17" ht="12.75" thickTop="1">
      <c r="B35" s="16"/>
      <c r="C35" s="16"/>
      <c r="D35" s="26"/>
      <c r="E35" s="26"/>
      <c r="F35" s="26"/>
      <c r="G35" s="26"/>
      <c r="H35" s="29"/>
      <c r="I35" s="26"/>
      <c r="J35" s="26"/>
      <c r="K35" s="23"/>
      <c r="L35" s="23"/>
      <c r="M35" s="23"/>
      <c r="N35" s="23"/>
      <c r="O35" s="23"/>
      <c r="P35" s="23"/>
      <c r="Q35" s="23"/>
    </row>
    <row r="36" spans="2:17" ht="15">
      <c r="B36" s="17" t="s">
        <v>38</v>
      </c>
      <c r="C36" s="29">
        <f>C34+C23+C12</f>
        <v>-17771</v>
      </c>
      <c r="D36" s="29">
        <f>D34+D23+D12</f>
        <v>-1080.875316243997</v>
      </c>
      <c r="E36" s="29">
        <f>E34+E23+E12</f>
        <v>-1902</v>
      </c>
      <c r="F36" s="29">
        <f>F34+F23+F12</f>
        <v>299614.1960138597</v>
      </c>
      <c r="G36" s="29">
        <f>G34+G23+G12</f>
        <v>-253634.9197745626</v>
      </c>
      <c r="H36" s="29">
        <f>H34+H23+H12</f>
        <v>50668.00727999999</v>
      </c>
      <c r="I36" s="29">
        <f>I34+I23+I12</f>
        <v>87586.07510524904</v>
      </c>
      <c r="J36" s="29">
        <f>J34+J23+J12</f>
        <v>81695.6262800011</v>
      </c>
      <c r="K36" s="29">
        <f>K34+K23+K12</f>
        <v>-45109.093970000045</v>
      </c>
      <c r="L36" s="29">
        <f>L34+L23+L12</f>
        <v>-31934</v>
      </c>
      <c r="M36" s="29">
        <f>M34+M23+M12</f>
        <v>-32968.94306000089</v>
      </c>
      <c r="N36" s="29">
        <f>N34+N23+N12</f>
        <v>-8790.481529932993</v>
      </c>
      <c r="O36" s="29">
        <f>O34+O23+O12</f>
        <v>7197.03377998402</v>
      </c>
      <c r="P36" s="29">
        <f>P34+P23+P12</f>
        <v>-9813.383379981591</v>
      </c>
      <c r="Q36" s="29">
        <f>Q34+Q23+Q12</f>
        <v>13712.625559995067</v>
      </c>
    </row>
    <row r="37" spans="7:17" ht="15">
      <c r="G37" s="23"/>
      <c r="H37" s="19"/>
      <c r="I37" s="29"/>
      <c r="J37" s="29"/>
      <c r="K37" s="23"/>
      <c r="L37" s="23"/>
      <c r="M37" s="23"/>
      <c r="N37" s="23"/>
      <c r="O37" s="23"/>
      <c r="P37" s="23"/>
      <c r="Q37" s="23"/>
    </row>
    <row r="38" spans="2:17" ht="15">
      <c r="B38" s="17" t="s">
        <v>39</v>
      </c>
      <c r="C38" s="20">
        <v>21557</v>
      </c>
      <c r="D38" s="20">
        <v>4211</v>
      </c>
      <c r="E38" s="20">
        <v>3196</v>
      </c>
      <c r="F38" s="20">
        <v>1361</v>
      </c>
      <c r="G38" s="20">
        <v>323943</v>
      </c>
      <c r="H38" s="20">
        <v>61553.262980000014</v>
      </c>
      <c r="I38" s="20">
        <v>115076</v>
      </c>
      <c r="J38" s="20">
        <v>208995.8</v>
      </c>
      <c r="K38" s="20">
        <v>300982.8069477526</v>
      </c>
      <c r="L38" s="20">
        <v>294784</v>
      </c>
      <c r="M38" s="20">
        <v>277953</v>
      </c>
      <c r="N38" s="20">
        <v>243018.10546000002</v>
      </c>
      <c r="O38" s="106">
        <v>241307.67273999995</v>
      </c>
      <c r="P38" s="20">
        <v>241307.6727399999</v>
      </c>
      <c r="Q38" s="20">
        <v>257974.57780999987</v>
      </c>
    </row>
    <row r="39" spans="4:17" ht="15">
      <c r="D39" s="30"/>
      <c r="E39" s="30"/>
      <c r="F39" s="30"/>
      <c r="G39" s="31"/>
      <c r="H39" s="19"/>
      <c r="I39" s="19"/>
      <c r="J39" s="19"/>
      <c r="K39" s="23"/>
      <c r="L39" s="23"/>
      <c r="M39" s="23"/>
      <c r="N39" s="23"/>
      <c r="P39" s="23"/>
      <c r="Q39" s="23"/>
    </row>
    <row r="40" spans="2:17" ht="24">
      <c r="B40" s="32" t="s">
        <v>40</v>
      </c>
      <c r="C40" s="33">
        <v>425</v>
      </c>
      <c r="D40" s="19">
        <v>67.18463071399464</v>
      </c>
      <c r="E40" s="19">
        <v>67</v>
      </c>
      <c r="F40" s="19">
        <v>22968.004770000003</v>
      </c>
      <c r="G40" s="19">
        <v>-8755.127942543018</v>
      </c>
      <c r="H40" s="19">
        <v>2854</v>
      </c>
      <c r="I40" s="19">
        <v>6333</v>
      </c>
      <c r="J40" s="19">
        <v>10292.07428999998</v>
      </c>
      <c r="K40" s="19">
        <v>38909.87256000011</v>
      </c>
      <c r="L40" s="19">
        <v>15103</v>
      </c>
      <c r="M40" s="19">
        <v>-1966.2626300000186</v>
      </c>
      <c r="N40" s="19">
        <v>7635.48910000001</v>
      </c>
      <c r="O40" s="63">
        <v>9485.82967</v>
      </c>
      <c r="P40" s="19">
        <v>15052.41503</v>
      </c>
      <c r="Q40" s="19">
        <v>21149.43079</v>
      </c>
    </row>
    <row r="41" spans="2:17" ht="15">
      <c r="B41" s="1" t="s">
        <v>137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19">
        <v>-555.3607617141859</v>
      </c>
      <c r="O41" s="63">
        <v>-15</v>
      </c>
      <c r="P41" s="19">
        <v>69.034</v>
      </c>
      <c r="Q41" s="19">
        <v>180.37904999999998</v>
      </c>
    </row>
    <row r="42" spans="7:17" ht="15">
      <c r="G42" s="23"/>
      <c r="H42" s="22"/>
      <c r="I42" s="19"/>
      <c r="J42" s="19"/>
      <c r="K42" s="23"/>
      <c r="L42" s="23"/>
      <c r="M42" s="23"/>
      <c r="N42" s="23"/>
      <c r="O42" s="23"/>
      <c r="P42" s="23"/>
      <c r="Q42" s="23"/>
    </row>
    <row r="43" spans="2:17" ht="12.75" thickBot="1">
      <c r="B43" s="17" t="s">
        <v>41</v>
      </c>
      <c r="C43" s="34">
        <f aca="true" t="shared" si="7" ref="C43:M43">SUM(C36,C38,C40,C41)</f>
        <v>4211</v>
      </c>
      <c r="D43" s="34">
        <f t="shared" si="7"/>
        <v>3197.3093144699974</v>
      </c>
      <c r="E43" s="34">
        <f t="shared" si="7"/>
        <v>1361</v>
      </c>
      <c r="F43" s="34">
        <f t="shared" si="7"/>
        <v>323943.2007838597</v>
      </c>
      <c r="G43" s="34">
        <f t="shared" si="7"/>
        <v>61552.952282894395</v>
      </c>
      <c r="H43" s="34">
        <f t="shared" si="7"/>
        <v>115075.27026</v>
      </c>
      <c r="I43" s="34">
        <f t="shared" si="7"/>
        <v>208995.07510524904</v>
      </c>
      <c r="J43" s="34">
        <f t="shared" si="7"/>
        <v>300983.500570001</v>
      </c>
      <c r="K43" s="34">
        <f t="shared" si="7"/>
        <v>294783.58553775266</v>
      </c>
      <c r="L43" s="34">
        <f t="shared" si="7"/>
        <v>277953</v>
      </c>
      <c r="M43" s="34">
        <f t="shared" si="7"/>
        <v>243017.7943099991</v>
      </c>
      <c r="N43" s="34">
        <f>SUM(N36,N38,N40,N41)</f>
        <v>241307.75226835284</v>
      </c>
      <c r="O43" s="34">
        <f>SUM(O36,O38,O40,O41)</f>
        <v>257975.53618998398</v>
      </c>
      <c r="P43" s="34">
        <f aca="true" t="shared" si="8" ref="P43:Q43">SUM(P36,P38,P40,P41)</f>
        <v>246615.73839001832</v>
      </c>
      <c r="Q43" s="34">
        <f t="shared" si="8"/>
        <v>293017.01320999494</v>
      </c>
    </row>
    <row r="44" spans="3:17" ht="12.75" thickTop="1">
      <c r="C44" s="22"/>
      <c r="D44" s="22"/>
      <c r="E44" s="22"/>
      <c r="F44" s="22"/>
      <c r="G44" s="22"/>
      <c r="H44" s="22"/>
      <c r="I44" s="22"/>
      <c r="J44" s="22"/>
      <c r="K44" s="23"/>
      <c r="L44" s="23"/>
      <c r="M44" s="23"/>
      <c r="N44" s="23"/>
      <c r="O44" s="23"/>
      <c r="P44" s="23"/>
      <c r="Q44" s="23"/>
    </row>
    <row r="45" spans="2:17" ht="15">
      <c r="B45" s="7"/>
      <c r="C45" s="35"/>
      <c r="D45" s="36"/>
      <c r="E45" s="36"/>
      <c r="F45" s="36"/>
      <c r="G45" s="37"/>
      <c r="H45" s="38"/>
      <c r="I45" s="22"/>
      <c r="J45" s="22"/>
      <c r="K45" s="23"/>
      <c r="L45" s="23"/>
      <c r="M45" s="23"/>
      <c r="N45" s="23"/>
      <c r="O45" s="23"/>
      <c r="P45" s="23"/>
      <c r="Q45" s="23"/>
    </row>
    <row r="46" spans="2:17" ht="15">
      <c r="B46" s="39" t="s">
        <v>42</v>
      </c>
      <c r="C46" s="40"/>
      <c r="D46" s="40"/>
      <c r="E46" s="40"/>
      <c r="F46" s="40"/>
      <c r="G46" s="41">
        <v>2963</v>
      </c>
      <c r="H46" s="38"/>
      <c r="I46" s="42"/>
      <c r="J46" s="42"/>
      <c r="K46" s="23"/>
      <c r="L46" s="23"/>
      <c r="M46" s="23"/>
      <c r="N46" s="23"/>
      <c r="O46" s="23"/>
      <c r="P46" s="23"/>
      <c r="Q46" s="23"/>
    </row>
    <row r="47" spans="2:17" ht="12.75" thickBot="1">
      <c r="B47" s="39" t="s">
        <v>43</v>
      </c>
      <c r="C47" s="43"/>
      <c r="D47" s="43"/>
      <c r="E47" s="43"/>
      <c r="F47" s="43"/>
      <c r="G47" s="44">
        <v>76449</v>
      </c>
      <c r="H47" s="44">
        <v>100321.483502884</v>
      </c>
      <c r="I47" s="45"/>
      <c r="J47" s="45"/>
      <c r="K47" s="45"/>
      <c r="L47" s="45"/>
      <c r="M47" s="45"/>
      <c r="N47" s="45"/>
      <c r="O47" s="45"/>
      <c r="P47" s="45"/>
      <c r="Q47" s="45"/>
    </row>
    <row r="48" spans="2:17" ht="12.75" thickTop="1">
      <c r="B48" s="7"/>
      <c r="C48" s="7"/>
      <c r="D48" s="46"/>
      <c r="E48" s="46"/>
      <c r="F48" s="46"/>
      <c r="H48" s="47"/>
      <c r="I48" s="48"/>
      <c r="J48" s="48"/>
      <c r="K48" s="23"/>
      <c r="L48" s="23"/>
      <c r="M48" s="23"/>
      <c r="N48" s="23"/>
      <c r="O48" s="23"/>
      <c r="P48" s="23"/>
      <c r="Q48" s="23"/>
    </row>
    <row r="49" spans="2:17" ht="12.75" thickBot="1">
      <c r="B49" s="17" t="s">
        <v>44</v>
      </c>
      <c r="C49" s="49">
        <f aca="true" t="shared" si="9" ref="C49:F49">SUM(C43,C46,C47)</f>
        <v>4211</v>
      </c>
      <c r="D49" s="49">
        <f t="shared" si="9"/>
        <v>3197.3093144699974</v>
      </c>
      <c r="E49" s="49">
        <f t="shared" si="9"/>
        <v>1361</v>
      </c>
      <c r="F49" s="49">
        <f t="shared" si="9"/>
        <v>323943.2007838597</v>
      </c>
      <c r="G49" s="49">
        <f>SUM(G43,G46,G47)</f>
        <v>140964.9522828944</v>
      </c>
      <c r="H49" s="49">
        <f>SUM(H43,H46,H47)</f>
        <v>215396.753762884</v>
      </c>
      <c r="I49" s="50">
        <f>SUM(I43,I46,I47)</f>
        <v>208995.07510524904</v>
      </c>
      <c r="J49" s="50">
        <f>SUM(J43,J46,J47)</f>
        <v>300983.500570001</v>
      </c>
      <c r="K49" s="50">
        <f aca="true" t="shared" si="10" ref="K49:L49">SUM(K43,K46,K47)</f>
        <v>294783.58553775266</v>
      </c>
      <c r="L49" s="50">
        <f t="shared" si="10"/>
        <v>277953</v>
      </c>
      <c r="M49" s="50">
        <f aca="true" t="shared" si="11" ref="M49">SUM(M43,M46,M47)</f>
        <v>243017.7943099991</v>
      </c>
      <c r="N49" s="50">
        <f>SUM(N43,N46,N47)</f>
        <v>241307.75226835284</v>
      </c>
      <c r="O49" s="50">
        <f>SUM(O43,O46,O47)</f>
        <v>257975.53618998398</v>
      </c>
      <c r="P49" s="50">
        <f>SUM(P43,P46,P47)</f>
        <v>246615.73839001832</v>
      </c>
      <c r="Q49" s="50">
        <f>SUM(Q43,Q46,Q47)</f>
        <v>293017.01320999494</v>
      </c>
    </row>
    <row r="50" ht="12.75" thickTop="1">
      <c r="I50" s="23"/>
    </row>
    <row r="51" ht="15">
      <c r="I51" s="23"/>
    </row>
  </sheetData>
  <mergeCells count="1">
    <mergeCell ref="C2:Q2"/>
  </mergeCells>
  <printOptions/>
  <pageMargins left="0.7" right="0.7" top="0.75" bottom="0.75" header="0.3" footer="0.3"/>
  <pageSetup horizontalDpi="600" verticalDpi="6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2020-11-16T09:16:36Z</dcterms:modified>
  <cp:category/>
  <cp:version/>
  <cp:contentType/>
  <cp:contentStatus/>
</cp:coreProperties>
</file>